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 activeTab="1"/>
  </bookViews>
  <sheets>
    <sheet name="Государственная собственность" sheetId="1" r:id="rId1"/>
    <sheet name="Муниципальная собственность" sheetId="3" r:id="rId2"/>
    <sheet name="Недвижимость гос" sheetId="2" r:id="rId3"/>
    <sheet name="Недвижимость мун" sheetId="4" r:id="rId4"/>
  </sheets>
  <definedNames>
    <definedName name="_xlnm.Print_Titles" localSheetId="0">'Государственная собственность'!$5:$6</definedName>
    <definedName name="_xlnm.Print_Titles" localSheetId="1">'Муниципальная собственность'!$4:$5</definedName>
    <definedName name="_xlnm.Print_Titles" localSheetId="2">'Недвижимость гос'!$5:$6</definedName>
    <definedName name="_xlnm.Print_Titles" localSheetId="3">'Недвижимость мун'!$4:$5</definedName>
    <definedName name="_xlnm.Print_Area" localSheetId="0">'Государственная собственность'!$A$2:$P$199</definedName>
    <definedName name="_xlnm.Print_Area" localSheetId="1">'Муниципальная собственность'!$A$1:$P$361</definedName>
    <definedName name="_xlnm.Print_Area" localSheetId="2">'Недвижимость гос'!$A$1:$P$67</definedName>
    <definedName name="_xlnm.Print_Area" localSheetId="3">'Недвижимость мун'!$A$1:$P$59</definedName>
  </definedNames>
  <calcPr calcId="145621"/>
</workbook>
</file>

<file path=xl/calcChain.xml><?xml version="1.0" encoding="utf-8"?>
<calcChain xmlns="http://schemas.openxmlformats.org/spreadsheetml/2006/main">
  <c r="O196" i="3" l="1"/>
  <c r="N196" i="3"/>
  <c r="N306" i="3" l="1"/>
  <c r="N330" i="3"/>
  <c r="N6" i="3" l="1"/>
  <c r="O306" i="3"/>
  <c r="P7" i="3" l="1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305" i="3"/>
  <c r="P306" i="3"/>
  <c r="P314" i="3"/>
  <c r="P315" i="3"/>
  <c r="P316" i="3"/>
  <c r="P317" i="3"/>
  <c r="P318" i="3"/>
  <c r="P319" i="3"/>
  <c r="P320" i="3"/>
  <c r="P321" i="3"/>
  <c r="P323" i="3"/>
  <c r="P330" i="3"/>
  <c r="P331" i="3"/>
  <c r="P332" i="3"/>
  <c r="P333" i="3"/>
  <c r="P334" i="3"/>
  <c r="O330" i="3"/>
  <c r="O6" i="3" l="1"/>
  <c r="P6" i="3" s="1"/>
  <c r="M38" i="3"/>
  <c r="M111" i="3"/>
  <c r="M114" i="3"/>
  <c r="M116" i="3"/>
  <c r="O213" i="3"/>
  <c r="O212" i="3" s="1"/>
  <c r="O214" i="3"/>
  <c r="O215" i="3"/>
  <c r="N215" i="3"/>
  <c r="N214" i="3" s="1"/>
  <c r="N213" i="3" s="1"/>
  <c r="N212" i="3" s="1"/>
  <c r="N211" i="3" s="1"/>
  <c r="N210" i="3" s="1"/>
  <c r="N209" i="3" s="1"/>
  <c r="O211" i="3" l="1"/>
  <c r="O105" i="1"/>
  <c r="P105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N33" i="1"/>
  <c r="O33" i="1"/>
  <c r="O34" i="1"/>
  <c r="P102" i="1"/>
  <c r="P103" i="1"/>
  <c r="P104" i="1"/>
  <c r="P106" i="1"/>
  <c r="P107" i="1"/>
  <c r="P108" i="1"/>
  <c r="P109" i="1"/>
  <c r="P110" i="1"/>
  <c r="P111" i="1"/>
  <c r="P112" i="1"/>
  <c r="O7" i="1"/>
  <c r="P7" i="1" s="1"/>
  <c r="P58" i="1"/>
  <c r="P59" i="1"/>
  <c r="P60" i="1"/>
  <c r="P61" i="1"/>
  <c r="P62" i="1"/>
  <c r="P63" i="1"/>
  <c r="P64" i="1"/>
  <c r="P65" i="1"/>
  <c r="P66" i="1"/>
  <c r="P67" i="1"/>
  <c r="P71" i="1"/>
  <c r="P115" i="1"/>
  <c r="O210" i="3" l="1"/>
  <c r="O209" i="3" l="1"/>
  <c r="O165" i="3" l="1"/>
  <c r="N165" i="3"/>
  <c r="M225" i="3" l="1"/>
  <c r="M224" i="3" s="1"/>
  <c r="M223" i="3" s="1"/>
  <c r="M222" i="3" s="1"/>
  <c r="M221" i="3" s="1"/>
  <c r="M220" i="3" s="1"/>
  <c r="M219" i="3" s="1"/>
  <c r="M218" i="3" s="1"/>
  <c r="M238" i="3"/>
  <c r="M282" i="3"/>
  <c r="M78" i="1"/>
  <c r="O144" i="1" l="1"/>
  <c r="P144" i="1"/>
  <c r="N144" i="1"/>
  <c r="M136" i="1"/>
  <c r="N7" i="1"/>
  <c r="O67" i="1"/>
  <c r="N67" i="1"/>
  <c r="M342" i="3" l="1"/>
  <c r="M103" i="3" l="1"/>
  <c r="M101" i="3"/>
  <c r="M99" i="3"/>
  <c r="M97" i="3"/>
  <c r="M95" i="3"/>
  <c r="M93" i="3"/>
  <c r="M91" i="3"/>
  <c r="M88" i="3"/>
  <c r="M86" i="3"/>
  <c r="M82" i="3"/>
  <c r="M78" i="3"/>
  <c r="M76" i="3"/>
  <c r="M71" i="3"/>
  <c r="M68" i="3"/>
  <c r="M66" i="3"/>
  <c r="M62" i="3"/>
  <c r="M60" i="3"/>
  <c r="M58" i="3"/>
  <c r="M54" i="3"/>
  <c r="M52" i="3"/>
  <c r="M50" i="3"/>
  <c r="M47" i="3"/>
  <c r="M45" i="3"/>
  <c r="M43" i="3"/>
  <c r="M39" i="3"/>
  <c r="M35" i="3"/>
  <c r="M33" i="3"/>
  <c r="M32" i="3" l="1"/>
  <c r="M37" i="3"/>
  <c r="M26" i="1"/>
  <c r="M30" i="3" l="1"/>
  <c r="M256" i="3"/>
  <c r="M259" i="3"/>
  <c r="M255" i="3"/>
  <c r="M257" i="3"/>
  <c r="M254" i="3" l="1"/>
  <c r="M128" i="3"/>
  <c r="M162" i="1" l="1"/>
  <c r="M161" i="1"/>
  <c r="M160" i="1" s="1"/>
  <c r="M163" i="1"/>
  <c r="M323" i="3"/>
  <c r="M151" i="1"/>
  <c r="M333" i="3"/>
  <c r="M331" i="3"/>
  <c r="M148" i="1"/>
  <c r="M147" i="1"/>
  <c r="P147" i="1" s="1"/>
  <c r="M305" i="3"/>
  <c r="M304" i="3" s="1"/>
  <c r="M114" i="1"/>
  <c r="M113" i="1"/>
  <c r="M115" i="1"/>
  <c r="M295" i="3"/>
  <c r="M234" i="3"/>
  <c r="M233" i="3" s="1"/>
  <c r="M236" i="3"/>
  <c r="M330" i="3" l="1"/>
  <c r="M329" i="3" s="1"/>
  <c r="M328" i="3" s="1"/>
  <c r="M327" i="3" s="1"/>
  <c r="M326" i="3" s="1"/>
  <c r="M325" i="3" s="1"/>
  <c r="M324" i="3" s="1"/>
  <c r="M112" i="1"/>
  <c r="M150" i="1"/>
  <c r="P151" i="1"/>
  <c r="M188" i="3" l="1"/>
  <c r="M187" i="3" s="1"/>
  <c r="M186" i="3" s="1"/>
  <c r="M184" i="3" l="1"/>
  <c r="M183" i="3"/>
  <c r="M81" i="1" l="1"/>
  <c r="M59" i="1"/>
  <c r="M71" i="1"/>
  <c r="M70" i="1"/>
  <c r="M67" i="1" s="1"/>
  <c r="M144" i="3" l="1"/>
  <c r="M143" i="3" s="1"/>
  <c r="M142" i="3" s="1"/>
  <c r="M141" i="3" s="1"/>
  <c r="M140" i="3" s="1"/>
  <c r="M139" i="3" s="1"/>
  <c r="M138" i="3" s="1"/>
  <c r="M17" i="1"/>
  <c r="M127" i="1"/>
  <c r="M126" i="1"/>
  <c r="M217" i="3"/>
  <c r="M216" i="3"/>
  <c r="M286" i="3"/>
  <c r="M285" i="3" s="1"/>
  <c r="M284" i="3" s="1"/>
  <c r="M204" i="3"/>
  <c r="M208" i="3"/>
  <c r="M57" i="1" l="1"/>
  <c r="M56" i="1" l="1"/>
  <c r="M173" i="1"/>
  <c r="M172" i="1" s="1"/>
  <c r="M171" i="1" s="1"/>
  <c r="M170" i="1" s="1"/>
  <c r="M169" i="1" s="1"/>
  <c r="M168" i="1" s="1"/>
  <c r="M167" i="1" s="1"/>
  <c r="M166" i="1" s="1"/>
  <c r="M165" i="1" s="1"/>
  <c r="M55" i="1" l="1"/>
  <c r="M276" i="3"/>
  <c r="M54" i="1" l="1"/>
  <c r="M267" i="3"/>
  <c r="M53" i="1" l="1"/>
  <c r="M173" i="3"/>
  <c r="M172" i="3" s="1"/>
  <c r="M171" i="3" s="1"/>
  <c r="M170" i="3" s="1"/>
  <c r="M169" i="3" s="1"/>
  <c r="M168" i="3" s="1"/>
  <c r="M167" i="3" s="1"/>
  <c r="M166" i="3" s="1"/>
  <c r="M215" i="3"/>
  <c r="M52" i="1" l="1"/>
  <c r="M23" i="3"/>
  <c r="M22" i="3" s="1"/>
  <c r="M51" i="1" l="1"/>
  <c r="M341" i="3" l="1"/>
  <c r="M340" i="3" s="1"/>
  <c r="M339" i="3" s="1"/>
  <c r="M338" i="3" s="1"/>
  <c r="M337" i="3" s="1"/>
  <c r="M336" i="3" s="1"/>
  <c r="M335" i="3" s="1"/>
  <c r="M320" i="3" l="1"/>
  <c r="M246" i="3"/>
  <c r="M242" i="3"/>
  <c r="M15" i="3"/>
  <c r="M14" i="3" s="1"/>
  <c r="M13" i="3" s="1"/>
  <c r="M12" i="3" s="1"/>
  <c r="M11" i="3" s="1"/>
  <c r="M10" i="3" s="1"/>
  <c r="M9" i="3" s="1"/>
  <c r="M21" i="3"/>
  <c r="M20" i="3" s="1"/>
  <c r="M19" i="3" s="1"/>
  <c r="M18" i="3" s="1"/>
  <c r="M17" i="3" s="1"/>
  <c r="M112" i="3"/>
  <c r="M118" i="3"/>
  <c r="M120" i="3"/>
  <c r="M130" i="3"/>
  <c r="M132" i="3"/>
  <c r="M134" i="3"/>
  <c r="M136" i="3"/>
  <c r="M154" i="3"/>
  <c r="M153" i="3" s="1"/>
  <c r="M163" i="3"/>
  <c r="M162" i="3" s="1"/>
  <c r="M161" i="3" s="1"/>
  <c r="M160" i="3" s="1"/>
  <c r="M159" i="3" s="1"/>
  <c r="M158" i="3" s="1"/>
  <c r="M157" i="3" s="1"/>
  <c r="M156" i="3" s="1"/>
  <c r="M182" i="3"/>
  <c r="M193" i="3"/>
  <c r="M192" i="3" s="1"/>
  <c r="M203" i="3"/>
  <c r="M202" i="3" s="1"/>
  <c r="M201" i="3" s="1"/>
  <c r="M207" i="3"/>
  <c r="M206" i="3" s="1"/>
  <c r="M205" i="3" s="1"/>
  <c r="M214" i="3"/>
  <c r="M213" i="3" s="1"/>
  <c r="M212" i="3" s="1"/>
  <c r="M211" i="3" s="1"/>
  <c r="M210" i="3" s="1"/>
  <c r="M209" i="3" s="1"/>
  <c r="M244" i="3"/>
  <c r="M263" i="3"/>
  <c r="M265" i="3"/>
  <c r="M275" i="3"/>
  <c r="M274" i="3" s="1"/>
  <c r="M273" i="3" s="1"/>
  <c r="M279" i="3"/>
  <c r="M294" i="3"/>
  <c r="M293" i="3" s="1"/>
  <c r="M303" i="3"/>
  <c r="M302" i="3" s="1"/>
  <c r="M301" i="3" s="1"/>
  <c r="M314" i="3"/>
  <c r="M316" i="3"/>
  <c r="M322" i="3"/>
  <c r="M127" i="3" l="1"/>
  <c r="M232" i="3"/>
  <c r="M319" i="3"/>
  <c r="M8" i="3"/>
  <c r="M126" i="3"/>
  <c r="M125" i="3" s="1"/>
  <c r="M124" i="3" s="1"/>
  <c r="M123" i="3" s="1"/>
  <c r="M122" i="3" s="1"/>
  <c r="M231" i="3"/>
  <c r="M230" i="3" s="1"/>
  <c r="M229" i="3" s="1"/>
  <c r="M228" i="3" s="1"/>
  <c r="M227" i="3" s="1"/>
  <c r="M181" i="3"/>
  <c r="M180" i="3" s="1"/>
  <c r="M179" i="3" s="1"/>
  <c r="M253" i="3"/>
  <c r="M252" i="3" s="1"/>
  <c r="M251" i="3" s="1"/>
  <c r="M250" i="3" s="1"/>
  <c r="M249" i="3" s="1"/>
  <c r="M248" i="3" s="1"/>
  <c r="M313" i="3"/>
  <c r="M312" i="3" s="1"/>
  <c r="M152" i="3"/>
  <c r="M151" i="3" s="1"/>
  <c r="M150" i="3" s="1"/>
  <c r="M149" i="3" s="1"/>
  <c r="M300" i="3"/>
  <c r="M299" i="3" s="1"/>
  <c r="M298" i="3" s="1"/>
  <c r="M297" i="3" s="1"/>
  <c r="M296" i="3" s="1"/>
  <c r="M318" i="3"/>
  <c r="M292" i="3"/>
  <c r="M291" i="3" s="1"/>
  <c r="M290" i="3" s="1"/>
  <c r="M289" i="3" s="1"/>
  <c r="M288" i="3" s="1"/>
  <c r="M278" i="3"/>
  <c r="M277" i="3" s="1"/>
  <c r="M272" i="3" s="1"/>
  <c r="M191" i="3"/>
  <c r="M190" i="3" s="1"/>
  <c r="M200" i="3"/>
  <c r="M199" i="3" s="1"/>
  <c r="M198" i="3" s="1"/>
  <c r="M197" i="3" s="1"/>
  <c r="M196" i="3" s="1"/>
  <c r="M7" i="3"/>
  <c r="M110" i="3"/>
  <c r="M31" i="3"/>
  <c r="M47" i="4"/>
  <c r="M45" i="4"/>
  <c r="M43" i="4"/>
  <c r="M41" i="4"/>
  <c r="M39" i="4"/>
  <c r="M37" i="4"/>
  <c r="M35" i="4"/>
  <c r="M33" i="4"/>
  <c r="M31" i="4"/>
  <c r="M29" i="4"/>
  <c r="M27" i="4"/>
  <c r="M25" i="4"/>
  <c r="M23" i="4"/>
  <c r="M21" i="4"/>
  <c r="M19" i="4"/>
  <c r="M17" i="4"/>
  <c r="M15" i="4"/>
  <c r="M109" i="3" l="1"/>
  <c r="M148" i="3"/>
  <c r="M147" i="3" s="1"/>
  <c r="M146" i="3" s="1"/>
  <c r="M311" i="3"/>
  <c r="M310" i="3" s="1"/>
  <c r="M309" i="3" s="1"/>
  <c r="M308" i="3" s="1"/>
  <c r="M307" i="3" s="1"/>
  <c r="M306" i="3" s="1"/>
  <c r="M29" i="3"/>
  <c r="M271" i="3"/>
  <c r="M270" i="3" s="1"/>
  <c r="M269" i="3" s="1"/>
  <c r="M195" i="3" s="1"/>
  <c r="M178" i="3"/>
  <c r="M177" i="3" s="1"/>
  <c r="M176" i="3" s="1"/>
  <c r="M14" i="4"/>
  <c r="M13" i="4" s="1"/>
  <c r="M12" i="4" s="1"/>
  <c r="M11" i="4" s="1"/>
  <c r="M10" i="4" s="1"/>
  <c r="M9" i="4" s="1"/>
  <c r="M8" i="4" s="1"/>
  <c r="M7" i="4" s="1"/>
  <c r="M6" i="4" s="1"/>
  <c r="M16" i="1"/>
  <c r="M25" i="1"/>
  <c r="M24" i="1" s="1"/>
  <c r="M23" i="1" s="1"/>
  <c r="M22" i="1" s="1"/>
  <c r="M21" i="1" s="1"/>
  <c r="M20" i="1" s="1"/>
  <c r="M19" i="1" s="1"/>
  <c r="M18" i="1" s="1"/>
  <c r="M41" i="1"/>
  <c r="M40" i="1" s="1"/>
  <c r="M39" i="1" s="1"/>
  <c r="M38" i="1" s="1"/>
  <c r="M37" i="1" s="1"/>
  <c r="M36" i="1" s="1"/>
  <c r="M35" i="1" s="1"/>
  <c r="M49" i="1"/>
  <c r="M48" i="1" s="1"/>
  <c r="M47" i="1" s="1"/>
  <c r="M46" i="1" s="1"/>
  <c r="M45" i="1" s="1"/>
  <c r="M44" i="1" s="1"/>
  <c r="M43" i="1" s="1"/>
  <c r="M66" i="1"/>
  <c r="M65" i="1" s="1"/>
  <c r="M64" i="1" s="1"/>
  <c r="M80" i="1"/>
  <c r="M79" i="1" s="1"/>
  <c r="M83" i="1"/>
  <c r="M82" i="1" s="1"/>
  <c r="M92" i="1"/>
  <c r="M91" i="1" s="1"/>
  <c r="M90" i="1" s="1"/>
  <c r="M89" i="1" s="1"/>
  <c r="M88" i="1" s="1"/>
  <c r="M87" i="1" s="1"/>
  <c r="M86" i="1" s="1"/>
  <c r="M85" i="1" s="1"/>
  <c r="M102" i="1"/>
  <c r="M101" i="1" s="1"/>
  <c r="M100" i="1" s="1"/>
  <c r="M99" i="1" s="1"/>
  <c r="M98" i="1" s="1"/>
  <c r="M97" i="1" s="1"/>
  <c r="M96" i="1" s="1"/>
  <c r="M95" i="1" s="1"/>
  <c r="M94" i="1" s="1"/>
  <c r="M111" i="1"/>
  <c r="M110" i="1" s="1"/>
  <c r="M109" i="1" s="1"/>
  <c r="M108" i="1" s="1"/>
  <c r="M107" i="1" s="1"/>
  <c r="M106" i="1" s="1"/>
  <c r="M124" i="1"/>
  <c r="M123" i="1" s="1"/>
  <c r="M122" i="1" s="1"/>
  <c r="M121" i="1" s="1"/>
  <c r="M120" i="1" s="1"/>
  <c r="M119" i="1" s="1"/>
  <c r="M118" i="1" s="1"/>
  <c r="M135" i="1"/>
  <c r="M134" i="1" s="1"/>
  <c r="M133" i="1" s="1"/>
  <c r="M132" i="1" s="1"/>
  <c r="M131" i="1" s="1"/>
  <c r="M130" i="1" s="1"/>
  <c r="M129" i="1" s="1"/>
  <c r="M128" i="1" s="1"/>
  <c r="M146" i="1"/>
  <c r="M145" i="1" s="1"/>
  <c r="M149" i="1"/>
  <c r="M159" i="1"/>
  <c r="M158" i="1" s="1"/>
  <c r="M157" i="1" s="1"/>
  <c r="M156" i="1" s="1"/>
  <c r="M155" i="1" s="1"/>
  <c r="M154" i="1" s="1"/>
  <c r="M153" i="1" s="1"/>
  <c r="M152" i="1" s="1"/>
  <c r="M108" i="3" l="1"/>
  <c r="M28" i="3"/>
  <c r="M15" i="1"/>
  <c r="M34" i="1"/>
  <c r="M144" i="1"/>
  <c r="M143" i="1" s="1"/>
  <c r="M142" i="1" s="1"/>
  <c r="M141" i="1" s="1"/>
  <c r="M140" i="1" s="1"/>
  <c r="M139" i="1" s="1"/>
  <c r="M138" i="1" s="1"/>
  <c r="M77" i="1"/>
  <c r="M76" i="1" s="1"/>
  <c r="M75" i="1" s="1"/>
  <c r="M74" i="1" s="1"/>
  <c r="M73" i="1" s="1"/>
  <c r="M72" i="1" s="1"/>
  <c r="M63" i="1"/>
  <c r="M62" i="1" s="1"/>
  <c r="M61" i="1" s="1"/>
  <c r="M60" i="1" s="1"/>
  <c r="M105" i="1"/>
  <c r="M104" i="1" s="1"/>
  <c r="M175" i="3"/>
  <c r="M165" i="3" s="1"/>
  <c r="M15" i="2"/>
  <c r="M17" i="2"/>
  <c r="M21" i="2"/>
  <c r="M23" i="2"/>
  <c r="M27" i="2"/>
  <c r="M26" i="2" s="1"/>
  <c r="M25" i="2" s="1"/>
  <c r="M35" i="2"/>
  <c r="M34" i="2" s="1"/>
  <c r="M33" i="2" s="1"/>
  <c r="M32" i="2" s="1"/>
  <c r="M31" i="2" s="1"/>
  <c r="M30" i="2" s="1"/>
  <c r="M29" i="2" s="1"/>
  <c r="M36" i="2"/>
  <c r="M45" i="2"/>
  <c r="M47" i="2"/>
  <c r="M56" i="2"/>
  <c r="M55" i="2" s="1"/>
  <c r="M54" i="2" s="1"/>
  <c r="M53" i="2" s="1"/>
  <c r="M52" i="2" s="1"/>
  <c r="M51" i="2" s="1"/>
  <c r="M50" i="2" s="1"/>
  <c r="M49" i="2" s="1"/>
  <c r="M107" i="3" l="1"/>
  <c r="M27" i="3"/>
  <c r="M14" i="1"/>
  <c r="M20" i="2"/>
  <c r="M19" i="2" s="1"/>
  <c r="M14" i="2"/>
  <c r="M13" i="2" s="1"/>
  <c r="M33" i="1"/>
  <c r="M44" i="2"/>
  <c r="M43" i="2" s="1"/>
  <c r="M42" i="2" s="1"/>
  <c r="M41" i="2" s="1"/>
  <c r="M40" i="2" s="1"/>
  <c r="M39" i="2" s="1"/>
  <c r="M38" i="2" s="1"/>
  <c r="M12" i="2" l="1"/>
  <c r="M11" i="2" s="1"/>
  <c r="M10" i="2" s="1"/>
  <c r="M9" i="2" s="1"/>
  <c r="M8" i="2" s="1"/>
  <c r="M7" i="2" s="1"/>
  <c r="M106" i="3"/>
  <c r="M26" i="3"/>
  <c r="M13" i="1"/>
  <c r="M105" i="3" l="1"/>
  <c r="M25" i="3"/>
  <c r="M12" i="1"/>
  <c r="M6" i="3" l="1"/>
  <c r="M11" i="1"/>
  <c r="M10" i="1" l="1"/>
  <c r="M9" i="1" l="1"/>
  <c r="M8" i="1" l="1"/>
  <c r="M7" i="1" s="1"/>
</calcChain>
</file>

<file path=xl/sharedStrings.xml><?xml version="1.0" encoding="utf-8"?>
<sst xmlns="http://schemas.openxmlformats.org/spreadsheetml/2006/main" count="6665" uniqueCount="490">
  <si>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</si>
  <si>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</si>
  <si>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</si>
  <si>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</si>
  <si>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</si>
  <si>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</si>
  <si>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</si>
  <si>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</si>
  <si>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</si>
  <si>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</si>
  <si>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</si>
  <si>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2022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</si>
  <si>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</si>
  <si>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</si>
  <si>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</si>
  <si>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</si>
  <si>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</si>
  <si>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</si>
  <si>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</si>
  <si>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</si>
  <si>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</si>
  <si>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</si>
  <si>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</si>
  <si>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</si>
  <si>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</si>
  <si>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</si>
  <si>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</si>
  <si>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</si>
  <si>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</si>
  <si>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</si>
  <si>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Основные мероприятия государственных программ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</si>
  <si>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</si>
  <si>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</si>
  <si>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</si>
  <si>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</si>
  <si>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</si>
  <si>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</si>
  <si>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</si>
  <si>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</si>
  <si>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</si>
  <si>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</si>
  <si>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</si>
  <si>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</si>
  <si>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4 автомашины по адресу: Брянская область, Трубчевский район, г. Трубчевск, ул. Володарского, д. 2е</t>
  </si>
  <si>
    <t>Единица</t>
  </si>
  <si>
    <t>4.00</t>
  </si>
  <si>
    <t>2022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</si>
  <si>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</si>
  <si>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</si>
  <si>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</si>
  <si>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Z5</t>
  </si>
  <si>
    <t>Государственный заказчик: государственное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</si>
  <si>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</si>
  <si>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</si>
  <si>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</si>
  <si>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</si>
  <si>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</si>
  <si>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</si>
  <si>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Километр</t>
  </si>
  <si>
    <t>1.50</t>
  </si>
  <si>
    <t>2023</t>
  </si>
  <si>
    <t>Развитие топливно-энергетического комплекса и жилищно-коммунального хозяйства Брянской области</t>
  </si>
  <si>
    <t>Обеспечение проведения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</si>
  <si>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</si>
  <si>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</si>
  <si>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</si>
  <si>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</si>
  <si>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</si>
  <si>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</si>
  <si>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</si>
  <si>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</si>
  <si>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Реконструкция котельной по ул. Степной, 3 в Советском районе г. Брянска</t>
  </si>
  <si>
    <t>Мегаватт-час; 1000 киловатт-часов</t>
  </si>
  <si>
    <t>7.50</t>
  </si>
  <si>
    <t>Реконструкция котельной по ул. Школьной в с. Городище Погарского района Брянской области</t>
  </si>
  <si>
    <t>0.50</t>
  </si>
  <si>
    <t>Строительство БМК в пос. Лесное Суражского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</si>
  <si>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</si>
  <si>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Развитие здравоохранения Брянской области</t>
  </si>
  <si>
    <t>Региональный проект "Борьба с онкологическими заболеваниями (Брянская область)"</t>
  </si>
  <si>
    <t>N3</t>
  </si>
  <si>
    <t>Здравоохранение</t>
  </si>
  <si>
    <t>Стационарная медицинская помощь</t>
  </si>
  <si>
    <t>01</t>
  </si>
  <si>
    <t>Переоснащение медицинских организаций, оказывающих медицинскую помощь больным с онкологическими заболеваниями</t>
  </si>
  <si>
    <t>51900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</si>
  <si>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</t>
  </si>
  <si>
    <t>Посещение в смену</t>
  </si>
  <si>
    <t>200.00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</si>
  <si>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</si>
  <si>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</si>
  <si>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</si>
  <si>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</si>
  <si>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</si>
  <si>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</si>
  <si>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коек</t>
  </si>
  <si>
    <t>160.00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</si>
  <si>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</si>
  <si>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</si>
  <si>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</si>
  <si>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</si>
  <si>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</si>
  <si>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</si>
  <si>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</si>
  <si>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Жилые помещения (квартиры) для медицинских работников (врачей)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</si>
  <si>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</si>
  <si>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</si>
  <si>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Амбулаторная помощь</t>
  </si>
  <si>
    <t>Скорая медицинская помощь</t>
  </si>
  <si>
    <t>Укрепление материально-технической базы организаций системы здравоохранения</t>
  </si>
  <si>
    <t>Квадратный метр</t>
  </si>
  <si>
    <t>Пищеблок ГБУЗ "Сельцовская городская больница", г.Сельцо</t>
  </si>
  <si>
    <t>100.00</t>
  </si>
  <si>
    <t>Административно-морфологический корпус ГБУЗ "Брянское областное бюро судебно-медицинской экспертизы</t>
  </si>
  <si>
    <t>800.00</t>
  </si>
  <si>
    <t>Фельдшерско-акушерский пункт в н.п. Лесное Суражского района Брянской области</t>
  </si>
  <si>
    <t>15.00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</si>
  <si>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</si>
  <si>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</si>
  <si>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</si>
  <si>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</si>
  <si>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</si>
  <si>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</si>
  <si>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театра юного зрителя, расположенного по адресу: г.Брянск, ул.Горького, д.20</t>
  </si>
  <si>
    <t>Реновация государственных и муниципальных учреждений отрасли культуры</t>
  </si>
  <si>
    <t>14280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</si>
  <si>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</si>
  <si>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4000.00</t>
  </si>
  <si>
    <t>Кубический метр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</si>
  <si>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</si>
  <si>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</si>
  <si>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</si>
  <si>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</si>
  <si>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</si>
  <si>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Жилые помещения (квартиры) для предоставления работникам государственных учреждений исполнительского искусства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</si>
  <si>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</si>
  <si>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</si>
  <si>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2254.00</t>
  </si>
  <si>
    <t>Развитие образования и науки Брянской области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</si>
  <si>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</si>
  <si>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</si>
  <si>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</si>
  <si>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Пристройка спортивного зала к зданию филиала ГБОУ "Супоневская школа-интернат"</t>
  </si>
  <si>
    <t>Место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</si>
  <si>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</si>
  <si>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</si>
  <si>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</si>
  <si>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</si>
  <si>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Газификация ФАП н.п.Борщово Навлинского района Брянской области</t>
  </si>
  <si>
    <t>Киловатт</t>
  </si>
  <si>
    <t>8.00</t>
  </si>
  <si>
    <t>Развитие сети автомобильных дорог регионального, межмуниципального и местного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</si>
  <si>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</si>
  <si>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</si>
  <si>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Реконструкция автомобильной дороги Сельцо-Бетово на участке км 0+000 - км 4+420 в Брянском районе Брянской области</t>
  </si>
  <si>
    <t>Строительство автомобильной дороги ст.Чернетово - м-н Первомайский г.Сельцо в Брянском районе Брянской области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</si>
  <si>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</si>
  <si>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</si>
  <si>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</si>
  <si>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</si>
  <si>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</si>
  <si>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40.00</t>
  </si>
  <si>
    <t>Реконструкция здания корпуса № 1 под спальный корпус Сельцовского психоневрологического интерната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</si>
  <si>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</si>
  <si>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</si>
  <si>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</si>
  <si>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</si>
  <si>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</si>
  <si>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</si>
  <si>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</si>
  <si>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45.00</t>
  </si>
  <si>
    <t>Областной центр лыжного спорта в г. Брянске</t>
  </si>
  <si>
    <t>110.00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</si>
  <si>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</si>
  <si>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</si>
  <si>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</si>
  <si>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</si>
  <si>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Управление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</si>
  <si>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</si>
  <si>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</si>
  <si>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</si>
  <si>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</si>
  <si>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Жилые помещения (квартиры) для тренеров, тренеров-преподавателей учреждений физической культуры и спорта Брянской области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</si>
  <si>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</si>
  <si>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</si>
  <si>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</si>
  <si>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</si>
  <si>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</si>
  <si>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Квадратный метр общей площади</t>
  </si>
  <si>
    <t>223.93</t>
  </si>
  <si>
    <t>Здание для мирового судьи судебного участка № 24 Выгоничского судебного района Брянской области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</si>
  <si>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</si>
  <si>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</si>
  <si>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</si>
  <si>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Региональные проекты, входящие в состав национальных проектов</t>
  </si>
  <si>
    <t>Транспорт</t>
  </si>
  <si>
    <t>Реконструкция аэропортового комплекса (г. Брянск)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</si>
  <si>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</si>
  <si>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</si>
  <si>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</si>
  <si>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</si>
  <si>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</si>
  <si>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</si>
  <si>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</si>
  <si>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</si>
  <si>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</si>
  <si>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</si>
  <si>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Наименование государственного заказчика; объекта</t>
  </si>
  <si>
    <t>Региональные проекты, не входящие в состав национальных проектов</t>
  </si>
  <si>
    <t>Вскрытий в год</t>
  </si>
  <si>
    <t>Человек в смену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</si>
  <si>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</si>
  <si>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</si>
  <si>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Комплекс спортивных площадок в г. Фокино Брянской области</t>
  </si>
  <si>
    <t>Карачевское городское поселение Карачевского муниципального района</t>
  </si>
  <si>
    <t>Строительство физкультурно-оздоровительного комплекса в н.п. Выгоничи Брянской области</t>
  </si>
  <si>
    <t>Выгоничский муниципальный район</t>
  </si>
  <si>
    <t>11270</t>
  </si>
  <si>
    <t>Локотское городское поселение Брасовского муниципального района</t>
  </si>
  <si>
    <t>Городской округ город Брянск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</si>
  <si>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</si>
  <si>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</si>
  <si>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</si>
  <si>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</si>
  <si>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</si>
  <si>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мкр. № 4 в Советском районе г. Брянска</t>
  </si>
  <si>
    <t>Создание новых мест в общеобразовательных организациях</t>
  </si>
  <si>
    <t>Брянский муниципальный район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</si>
  <si>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</si>
  <si>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</si>
  <si>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Метр</t>
  </si>
  <si>
    <t>Красногорский муниципальный район</t>
  </si>
  <si>
    <t>Кубический метр в час</t>
  </si>
  <si>
    <t>Новозыбковский городской округ</t>
  </si>
  <si>
    <t>Строительство водопроводной сети в р.п. Климово Климовского района Брянской области</t>
  </si>
  <si>
    <t>Климовский муниципальный район</t>
  </si>
  <si>
    <t>Строительство и реконструкция систем водоснабжения для населенных пунктов в загрязненных районах Брянской области</t>
  </si>
  <si>
    <t>16160</t>
  </si>
  <si>
    <t>Строительство автомобильных дорог в ГУП ОНО ОПХ "Черемушки" в  д. Дубровка Брянского района Брянской области (5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</si>
  <si>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</si>
  <si>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Развитие и совершенствование сети автомобильных дорог общего пользования местного значения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</si>
  <si>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</si>
  <si>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</si>
  <si>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Суражское городское поселение Суражского муниципального района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</si>
  <si>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</si>
  <si>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</si>
  <si>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Самотечный коллектор по ул. 23 Сентября в квартале "А" до ул. Транспортной г. Унеча, Брянская область</t>
  </si>
  <si>
    <t>Унечский муниципальный район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</si>
  <si>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</si>
  <si>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Суземский муниципальный район</t>
  </si>
  <si>
    <t>Строительство канализационных сетей н.п. Комаричи (1 очередь строительства) (2 этап)</t>
  </si>
  <si>
    <t>Комаричский муниципальный район</t>
  </si>
  <si>
    <t>Уличная канализация к жилым домам по пер. Почтовому, 33/2, 35/1-2, 37/1-2, 36/2, 38, 39 в Бежицком районе г. Брянска</t>
  </si>
  <si>
    <t>Погонный метр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</si>
  <si>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</si>
  <si>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Реконструкция объекта: "Напорный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мм"</t>
  </si>
  <si>
    <t>Реконструкция объекта: "Самотечный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мм"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</si>
  <si>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</si>
  <si>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системы водоснабжения в ж/д ст. Нерусса Суземского муниципального района Брянской области (1-я очередь)</t>
  </si>
  <si>
    <t>Реконструкция водозаборного сооружения п.Суземка Суземского района (2-ая очередь)</t>
  </si>
  <si>
    <t>Строительство системы водоснабжения в н.п. Коробовщина Стародубского района Брянской области</t>
  </si>
  <si>
    <t>Строительство водозаборного сооружения в н.п. Новомлынка Стародубского района Брянской области</t>
  </si>
  <si>
    <t>Стародубский муниципальный округ</t>
  </si>
  <si>
    <t>Карачевский муниципальный район</t>
  </si>
  <si>
    <t>Городской округ город Фокино</t>
  </si>
  <si>
    <t>Переход железнодорожного пути водопроводом диаметром 150 мм в р.п. Радица-Крыловка Бежицкого района г. Брянска</t>
  </si>
  <si>
    <t>Строительство водопроводных сетей микрорайона "Ковшовка" г. Брянска (2 этап)</t>
  </si>
  <si>
    <t>Строительство и реконструкция систем водоснабжения для населенных пунктов Брянской области</t>
  </si>
  <si>
    <t>Газопровод высокого и низкого давления по ул. Хозветка в п. Суземка Суземского района Брянской области</t>
  </si>
  <si>
    <t>Клетнянский муниципальный район</t>
  </si>
  <si>
    <t>Строительство и реконструкция систем газоснабжения для населенных пунктов Брянской области</t>
  </si>
  <si>
    <t>540</t>
  </si>
  <si>
    <t>53890</t>
  </si>
  <si>
    <t>R1</t>
  </si>
  <si>
    <t>Строительство автомобильной дороги - защитной дамбы Брянск 1 - Брянск 2 г. Брянска (2 этап)</t>
  </si>
  <si>
    <t>Иные межбюджетные трансферты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</si>
  <si>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</si>
  <si>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Региональный проект "Региональная и местная дорожная сеть (Брянская область)"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</si>
  <si>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</si>
  <si>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</si>
  <si>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</si>
  <si>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</si>
  <si>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имени Визнюка в Советском районе г. Брянска"</t>
  </si>
  <si>
    <t>Региональный проект "Жилье (Брянская область)"</t>
  </si>
  <si>
    <t>Пристройка универсального спортивного зала к МБОУ "Супоневская СОШ №1 им Героя Советского Союза Н.И.Чувина" Брянского района в н.п.Супонево Брянского района Брянской области</t>
  </si>
  <si>
    <t>Реконструкция здания детского дома под детский сад по ул. Крупской, д. 1 в г. Жуковка Брянской области</t>
  </si>
  <si>
    <t>Жуковский муниципальный округ</t>
  </si>
  <si>
    <t>Строительство детского сада в пос. Свень, ул. Соборная, Брянский район Брянской области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</si>
  <si>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детского сада в пос. Свень, ул. Соборная)</t>
  </si>
  <si>
    <t>Дошкольное образование</t>
  </si>
  <si>
    <t>Севский муниципальный район</t>
  </si>
  <si>
    <t>Почепский муниципальный район</t>
  </si>
  <si>
    <t>55190</t>
  </si>
  <si>
    <t>Реконструкция здания МБУДО "Суражская детская школа искусств имени А.П. Ковалевского" (Брянская область, г. Сураж, ул. Красная, д. 3-Б)</t>
  </si>
  <si>
    <t>Государственная поддержка отрасли культуры</t>
  </si>
  <si>
    <t>Дополнительное образование детей</t>
  </si>
  <si>
    <t>Тысяча кубических метров в сутки</t>
  </si>
  <si>
    <t>Реконструкция очистных сооружений в п. Суземка Суземского района Брянской области</t>
  </si>
  <si>
    <t>Суземское городское поселение Суземского муниципального района</t>
  </si>
  <si>
    <t>Севское городское поселение Севского муниципального района</t>
  </si>
  <si>
    <t>Строительство очистных сооружений в г. Мглин Мглинского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</si>
  <si>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</si>
  <si>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пос. Локоть Брасовского района Брянской области</t>
  </si>
  <si>
    <t>Дятьковское городское поселение Дятьковского муниципального района</t>
  </si>
  <si>
    <t>Реконструкция очистных сооружений в г. Трубчевск</t>
  </si>
  <si>
    <t>Трубчевский муниципальный район</t>
  </si>
  <si>
    <t>Строительство и реконструкция объектов очистки сточных вод в населенных пунктах Брянской области</t>
  </si>
  <si>
    <t>Унечское городское поселение Унечского муниципального района</t>
  </si>
  <si>
    <t>Погарское городское поселение Погарского муниципального района</t>
  </si>
  <si>
    <t>Строительство артезианской скважины в н.п. Никольская Слобода Жуковского муниципального округа Брянской области</t>
  </si>
  <si>
    <t>Реконструкция водонапорной башни с. Смяльч Гордеевского района Брянской области</t>
  </si>
  <si>
    <t>Гордеевский муниципальный район</t>
  </si>
  <si>
    <t>Реконструкция системы водоснабжения в п. Деснянский Выгоничского района Брянской области</t>
  </si>
  <si>
    <t>Городской округ город Клинцы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</si>
  <si>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</si>
  <si>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</si>
  <si>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</si>
  <si>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Строительство системы водоснабжения в д.Стрелецкая Слобода Севского района Брянской области</t>
  </si>
  <si>
    <t>Реконструкция системы водоснабжения в н.п. Рогнедино Рогнединского района Брянской области</t>
  </si>
  <si>
    <t>Рогнединское городское поселение Рогнединского муниципального района</t>
  </si>
  <si>
    <t>Реконструкция водопроводных сетей по ул. Жданова, Нижне-Ленинская, Луговая и Буденного в пгт Погар Погарского района Брянской области</t>
  </si>
  <si>
    <t>Реконструкция системы водоснабжения в п.Любохна Дятьковского района Брянской области</t>
  </si>
  <si>
    <t>Любохонское городское поселение Дятьковского муниципального района</t>
  </si>
  <si>
    <t>Реконструкция системы водоснабжения в п. Локоть Брасовского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</si>
  <si>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</si>
  <si>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Климовское городское поселение Климовского муниципального района</t>
  </si>
  <si>
    <t>Строительство сетей водоснабжения в п. Клетня Клетнянского района Брянской области (1 очередь)</t>
  </si>
  <si>
    <t>Клетнянское городское поселение Клетнянского муниципального района</t>
  </si>
  <si>
    <t>Реконструкция водоснабжения в н.п. Рюхов Унечского района Брянской области</t>
  </si>
  <si>
    <t>Реконструкция водоснабжения в н.п. Брянкустичи Унечского района Брянской области</t>
  </si>
  <si>
    <t>Суражский муниципальный район</t>
  </si>
  <si>
    <t>Реконструкция системы водоснабжения в с. Негино Суземского района Брянской области</t>
  </si>
  <si>
    <t>Реконструкция системы водоснабжения в с. Шведчики Севского района Брянской области</t>
  </si>
  <si>
    <t>Реконструкция системы водоснабжения в с. Сенное Севского района Брянской области</t>
  </si>
  <si>
    <t>Реконструкция системы водоснабжения в п. Косицы Севского района Брянской области</t>
  </si>
  <si>
    <t>Реконструкция водопроводной сети в с. Сетолово Почепского района Брянской области</t>
  </si>
  <si>
    <t>Строительство водозаборного сооружения в с. Семцы Почепского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</si>
  <si>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</si>
  <si>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водопроводной сети в с.Новая Романовка Мглинского района Брянской области</t>
  </si>
  <si>
    <t>Мглинский муниципальный район</t>
  </si>
  <si>
    <t>Модернизация системы водоснабжения в пгт Красная Гора Красногорского района Брянской области (1 очередь)</t>
  </si>
  <si>
    <t>Реконструкция водоснабжения в с. Лакомая Буда Климовского района Брянской области</t>
  </si>
  <si>
    <t>Реконструкция водоснабжения в с. Кирилловка Климовского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</si>
  <si>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</si>
  <si>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водоснабжения в н.п.Новотроицкое Клетнянского района Брянской области</t>
  </si>
  <si>
    <t>Строительство водонапорной башни в с. Вельяминова Карачевского района Брянской области</t>
  </si>
  <si>
    <t>Реконструкция системы водоснабжения в с. Денисковичи Злынковского района Брянской области</t>
  </si>
  <si>
    <t>Реконструкция артезианской скважины в с. Лысые Злынковского района Брянской области</t>
  </si>
  <si>
    <t>Реконструкция артезианской скважины в д. Карпиловка Злынковского района Брянской области</t>
  </si>
  <si>
    <t>Злынковский муниципальный район</t>
  </si>
  <si>
    <t>Строительство водоснабжения в н.п. Олсуфьево Жуковского района Брянской области (3-я очередь)</t>
  </si>
  <si>
    <t>Реконструкция системы водоснабжения в д.Чернятичи Дятьковского района Брянской области</t>
  </si>
  <si>
    <t>Дятьковский муниципальный район</t>
  </si>
  <si>
    <t>Реконструкция системы водоснабжения в п.Серпеевский Дубровского района Брянской области</t>
  </si>
  <si>
    <t>Реконструкция системы водоснабжения в д.Пеклино Дубровского района Брянской области</t>
  </si>
  <si>
    <t>Реконструкция артезианской скважины и водонапорной башни в с.Рековичи Дубровского района Брянской области</t>
  </si>
  <si>
    <t>Дубровский муниципальный район</t>
  </si>
  <si>
    <t>Реконструкция системы водоснабжения в с. Творишино Гордеевского района Брянской области</t>
  </si>
  <si>
    <t>Реконструкция водозаборного узла в с. Палужье Выгоничского района Брянской области</t>
  </si>
  <si>
    <t>Реконструкция системы водоснабжения в с. Октябрьское Брянского района Брянской области</t>
  </si>
  <si>
    <t>Реконструкция системы водоснабжения в п. Путёвка Брянского района Брянской области</t>
  </si>
  <si>
    <t>Строительство водозаборного сооружения в п. Коммуна Брасовского района Брянской области</t>
  </si>
  <si>
    <t>Брасовский муниципальный район</t>
  </si>
  <si>
    <t>Реконструкция системы водоснабжения городского округа город Фокино (1-ая очередь)</t>
  </si>
  <si>
    <t>Водозаборное сооружение "Деснинский" по адресу: г. Брянск, Бежицкий район, ул. Камозина, о/д 29</t>
  </si>
  <si>
    <t>Водозаборное сооружение на территории технологического комплекса "Тимоновский" по адресу: Брянская область, Брянский район, с. Супонево, ул. Московская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</si>
  <si>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</si>
  <si>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</si>
  <si>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</si>
  <si>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</si>
  <si>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Реконструкция подъезда к цеху по переработке КРС от км 39+600 (справа) автомобильной дороги "Брянск-Новозыбков" на участке км 0+710 - км 1+941 в Выгоничском районе Брянской области</t>
  </si>
  <si>
    <t>R5760</t>
  </si>
  <si>
    <t>817</t>
  </si>
  <si>
    <t>Z4</t>
  </si>
  <si>
    <t>Строительство объекта "Школа-сад филиала МБОУ "Малополпинская СОШ" Брянского района с. Журиничи Брянского района Брянской области"</t>
  </si>
  <si>
    <t>Обеспечение комплексного развития сельских территорий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</si>
  <si>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</si>
  <si>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</si>
  <si>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Департамент сельского хозяйства Брянской области</t>
  </si>
  <si>
    <t>Региональный проект "Современный облик сельских территорий"</t>
  </si>
  <si>
    <t>Наименование муниципального образования; объекта</t>
  </si>
  <si>
    <t>Нераспределенные средства</t>
  </si>
  <si>
    <t xml:space="preserve">Новозыбковский городской округ </t>
  </si>
  <si>
    <t xml:space="preserve">Сельцовский городской округ </t>
  </si>
  <si>
    <t xml:space="preserve">Брасовский муниципальный район </t>
  </si>
  <si>
    <t xml:space="preserve">Выгоничский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</si>
  <si>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</si>
  <si>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</si>
  <si>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Жуковский муниципальный округ </t>
  </si>
  <si>
    <t xml:space="preserve">Клетнянский муниципальный район </t>
  </si>
  <si>
    <t xml:space="preserve">Климовский муниципальный район </t>
  </si>
  <si>
    <t xml:space="preserve">Комаричский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</si>
  <si>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</si>
  <si>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</si>
  <si>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Суземский муниципальный район </t>
  </si>
  <si>
    <t xml:space="preserve">Унечский муниципальный район </t>
  </si>
  <si>
    <t>Директор департамента строительства Брянской области</t>
  </si>
  <si>
    <t>Е.Н. Захаренко</t>
  </si>
  <si>
    <t>422.00</t>
  </si>
  <si>
    <t>Автодорога по ул. Счастливой (от ул. Объездной до ул. Советской) в Советском районе г. Брянска</t>
  </si>
  <si>
    <t>837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</si>
  <si>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</si>
  <si>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</si>
  <si>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ТСЭ</t>
  </si>
  <si>
    <t>СЭ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</si>
  <si>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</si>
  <si>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</si>
  <si>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Строительство объекта: "Улично – дорожная сеть в микрорайоне по ул. Флотской г. Брянска"</t>
  </si>
  <si>
    <t>Развитие и совершенствование сети автомобильных дорог общего пользования регионального значения</t>
  </si>
  <si>
    <t>Культурно-досуговый Центр в г. Севске Брянской области</t>
  </si>
  <si>
    <t>Приложение 1
к постановлению Правительства Брянской области 
от 20 декабря 2021 года № 570-п</t>
  </si>
  <si>
    <t>Приложение 3
к постановлению Правительства Брянской области 
от 20 декабря 2021 года № 570-п</t>
  </si>
  <si>
    <t>Дворец зимних видов спорта в Фокинском районе города Брянска</t>
  </si>
  <si>
    <t>Реконструкция системы водоснабжения в д. Мальтина Карачевского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</si>
  <si>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</si>
  <si>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Строительство автомобильной дороги - защитной дамбы Брянск 1 - Брянск 2 г. Брянска (1 этап). (ПК17+00-ПК47+60)</t>
  </si>
  <si>
    <t>P2</t>
  </si>
  <si>
    <t>Региональный проект "Содействие занятости (Брянская область)"</t>
  </si>
  <si>
    <t>Детский сад на 200 мест, из них 120 мест для детей в возрасте от 1,5 до 3 лет в г. Почепе Брянской области</t>
  </si>
  <si>
    <t>Здание для мирового судьи судебного участка № 54 Суземского судебного района Брянской области</t>
  </si>
  <si>
    <t>28.00</t>
  </si>
  <si>
    <t>Газификация ФАП н.п.Пролысово Навлинского района Брянской области</t>
  </si>
  <si>
    <t>Газификация ФАП н.п.Несвоевка г. Новозыбкова</t>
  </si>
  <si>
    <t>Лечебный корпус городской больницы №4 по ул. Бежицкой в Советском районе г. Брянска</t>
  </si>
  <si>
    <t>48.00</t>
  </si>
  <si>
    <t>24.00</t>
  </si>
  <si>
    <t>Спортивно-оздоровительный комплекс в п.Локоть Брасовского района Брянской области</t>
  </si>
  <si>
    <t>200</t>
  </si>
  <si>
    <t>Обеспечение устойчивой работы и развития международного аэропорта "Брянск"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</si>
  <si>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</si>
  <si>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</si>
  <si>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Аэровокзальный комплекс Международный аэропорт "Брянск"</t>
  </si>
  <si>
    <t>Тысяча квадратных метров</t>
  </si>
  <si>
    <t>1529.40</t>
  </si>
  <si>
    <t>Реализация региональных проектов модернизации первичного звена здравоохранения</t>
  </si>
  <si>
    <t>N9</t>
  </si>
  <si>
    <t>53650</t>
  </si>
  <si>
    <t>Региональный проект "Модернизация первичного звена здравоохранения (Брянская область)"</t>
  </si>
  <si>
    <t>Организация оказания ритуальных услуг</t>
  </si>
  <si>
    <t>Благоустройство</t>
  </si>
  <si>
    <t>Строительство крематория в г. Брянске</t>
  </si>
  <si>
    <t>Офис врача общей практики в микрорайоне Первомайское г. Сельцо Брянской области</t>
  </si>
  <si>
    <t>50</t>
  </si>
  <si>
    <t>Посещение в день</t>
  </si>
  <si>
    <t>Строительство детского сада в г. Злынка</t>
  </si>
  <si>
    <t>Реконструкция сетей водоснабжения в н.п. Логоватое Стародубского района I этап</t>
  </si>
  <si>
    <t>Строительство водопроводной сети ул.Степной д.Хохловка Карачевского района Брянской области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</si>
  <si>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</si>
  <si>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</si>
  <si>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</si>
  <si>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90</t>
  </si>
  <si>
    <t>100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</si>
  <si>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</si>
  <si>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</si>
  <si>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Спортивно-оздоровительный комплекс в Бежицком районе г.Брянска</t>
  </si>
  <si>
    <t>72</t>
  </si>
  <si>
    <t>120</t>
  </si>
  <si>
    <t>Дворец спорта, г. Дятьково Брянской области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</si>
  <si>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</si>
  <si>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Здание для мировых судей судебных участков № 52-53 Стародубского судебного района Брянской области</t>
  </si>
  <si>
    <t>Строительство блочно-модульной котельной в п. Санаторий Снежка Брянского района Брянской области</t>
  </si>
  <si>
    <t>Реконструкция водозаборного сооружения в п. Супонево "Сельстрой" Брянского района</t>
  </si>
  <si>
    <t>Строительство очистных сооружений в г. Почеп Почепского района</t>
  </si>
  <si>
    <t>Строительство БМК с целью переключения потребителей котельной по ул. Ленина, 4 и котельной по ул. К.Маркса, 3а в г. Новозыбкове Брянской области</t>
  </si>
  <si>
    <t>МВт</t>
  </si>
  <si>
    <t>Водозаборное сооружение на территории технологического комплекса «Дзержинский» по адресу: г.Брянск, Фокинский район, ул. Дзержинского, д. 11В</t>
  </si>
  <si>
    <t>Скважина</t>
  </si>
  <si>
    <t>Реконструкция системы водоснабжения в г.Карачеве Карачевского района Брянской области</t>
  </si>
  <si>
    <t>сети км/скважина</t>
  </si>
  <si>
    <t>0,5/1</t>
  </si>
  <si>
    <t>Реконструкция водовода от станции обезжелезивания до насосной станции по ул. Мичурина (район НСХТ) в г.Новозыбкове Брянской области</t>
  </si>
  <si>
    <t>Кремации в сутки</t>
  </si>
  <si>
    <t>98003</t>
  </si>
  <si>
    <t>Реконструкция тяговых подстанций энергохозяйства МУП «Брянское троллейбусное управление» г. Брянска (в том числе проектносметная документация)</t>
  </si>
  <si>
    <t>13200</t>
  </si>
  <si>
    <t>Строительство тяговой подстанции и кабельных линий энергохозяйства МУП «Брянское троллейбусное управление» г. Брянска (в том числе проектно-сметная документация)</t>
  </si>
  <si>
    <t>2880</t>
  </si>
  <si>
    <t xml:space="preserve">Исполнено </t>
  </si>
  <si>
    <t>Приложение 1</t>
  </si>
  <si>
    <t>Процент исполнения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</si>
  <si>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1 квартал 2022 года          
"               
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</si>
  <si>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1 квартал 2022 года          </t>
  </si>
  <si>
    <t>Приложение 2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</si>
  <si>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1 квартал 2022 год         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</si>
  <si>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1 квартал 2022 года        </t>
  </si>
  <si>
    <t>Приложение 3</t>
  </si>
  <si>
    <t>Приложение 4</t>
  </si>
  <si>
    <t>Исп. Харитонова О.О.</t>
  </si>
  <si>
    <t>Тел. 77-01-70 доб. 250</t>
  </si>
  <si>
    <t xml:space="preserve">Освоено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</si>
</sst>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 wrapText="1"/>
    </xf>
    <xf numFmtId="0" fontId="7" fillId="0" borderId="0">
      <alignment vertical="top" wrapText="1"/>
    </xf>
  </cellStyleXfs>
  <cellXfs count="142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top" wrapText="1"/>
    </xf>
    <xf numFmtId="0" fontId="8" fillId="0" borderId="1" xfId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top" wrapText="1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vertical="top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0" fontId="7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4" fontId="12" fillId="0" borderId="4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" fontId="5" fillId="2" borderId="4" xfId="1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vertical="top" wrapText="1"/>
    </xf>
    <xf numFmtId="0" fontId="1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top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0" fontId="1" fillId="0" borderId="1" xfId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vertical="top" wrapText="1"/>
    </xf>
    <xf numFmtId="4" fontId="14" fillId="0" borderId="1" xfId="1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top" wrapText="1"/>
    </xf>
    <xf numFmtId="49" fontId="7" fillId="0" borderId="1" xfId="1" applyNumberFormat="1" applyFont="1" applyFill="1" applyBorder="1" applyAlignment="1">
      <alignment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right" vertical="top" wrapText="1"/>
    </xf>
    <xf numFmtId="0" fontId="1" fillId="0" borderId="0" xfId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horizontal="right" vertical="top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center" wrapText="1"/>
    </xf>
    <xf numFmtId="0" fontId="8" fillId="0" borderId="0" xfId="1" applyFont="1" applyFill="1" applyAlignment="1">
      <alignment horizontal="right" vertical="top" wrapText="1"/>
    </xf>
    <xf numFmtId="0" fontId="3" fillId="0" borderId="0" xfId="0" applyFont="1" applyFill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8"/>
  <sheetViews>
    <sheetView view="pageBreakPreview" topLeftCell="A2" zoomScale="80" zoomScaleNormal="100" zoomScaleSheetLayoutView="80" workbookViewId="0">
      <selection activeCell="A165" sqref="A165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44140625" customWidth="1"/>
    <col min="11" max="11" width="9.77734375" customWidth="1"/>
    <col min="12" max="12" width="9.33203125" customWidth="1"/>
    <col min="13" max="13" width="21.77734375" bestFit="1" customWidth="1"/>
    <col min="14" max="16" width="19.109375" bestFit="1" customWidth="1"/>
  </cols>
  <sheetData>
    <row r="1" spans="1:16" ht="48.75" hidden="1" customHeight="1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44" t="s">
        <v>0</v>
      </c>
      <c r="H1" s="44" t="s">
        <v>0</v>
      </c>
      <c r="I1" s="44" t="s">
        <v>0</v>
      </c>
      <c r="J1" s="127" t="s">
        <v>410</v>
      </c>
      <c r="K1" s="127"/>
      <c r="L1" s="127"/>
      <c r="M1" s="127"/>
    </row>
    <row r="2" spans="1:16" ht="21.75" customHeight="1" x14ac:dyDescent="0.25">
      <c r="A2" s="1"/>
      <c r="B2" s="1"/>
      <c r="C2" s="1"/>
      <c r="D2" s="1"/>
      <c r="E2" s="1"/>
      <c r="F2" s="1"/>
      <c r="G2" s="44"/>
      <c r="H2" s="44"/>
      <c r="I2" s="44"/>
      <c r="J2" s="44"/>
      <c r="K2" s="44"/>
      <c r="L2" s="44"/>
      <c r="M2" s="44"/>
      <c r="O2" s="130" t="s">
        <v>478</v>
      </c>
      <c r="P2" s="130"/>
    </row>
    <row r="3" spans="1:16" ht="30.75" customHeight="1" x14ac:dyDescent="0.25">
      <c r="A3" s="128" t="s">
        <v>480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6" ht="15" customHeight="1" x14ac:dyDescent="0.25">
      <c r="A4" s="129" t="s">
        <v>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</row>
    <row r="5" spans="1:16" ht="48" customHeight="1" x14ac:dyDescent="0.25">
      <c r="A5" s="11" t="s">
        <v>207</v>
      </c>
      <c r="B5" s="11" t="s">
        <v>2</v>
      </c>
      <c r="C5" s="11" t="s">
        <v>403</v>
      </c>
      <c r="D5" s="11" t="s">
        <v>404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2" t="s">
        <v>8</v>
      </c>
      <c r="K5" s="12" t="s">
        <v>9</v>
      </c>
      <c r="L5" s="12" t="s">
        <v>10</v>
      </c>
      <c r="M5" s="45" t="s">
        <v>11</v>
      </c>
      <c r="N5" s="35" t="s">
        <v>489</v>
      </c>
      <c r="O5" s="49" t="s">
        <v>477</v>
      </c>
      <c r="P5" s="49" t="s">
        <v>479</v>
      </c>
    </row>
    <row r="6" spans="1:16" ht="14.4" customHeight="1" x14ac:dyDescent="0.25">
      <c r="A6" s="11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45" t="s">
        <v>24</v>
      </c>
      <c r="N6" s="49"/>
      <c r="O6" s="49"/>
      <c r="P6" s="49"/>
    </row>
    <row r="7" spans="1:16" ht="15.6" x14ac:dyDescent="0.25">
      <c r="A7" s="4" t="s">
        <v>27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123">
        <f>M8+M18+M33+M72+M94+M104+M128+M138+M152+M165</f>
        <v>4013684977.3000002</v>
      </c>
      <c r="N7" s="123">
        <f>N8+N18+N33+N72+N94+N104+N128+N138+N152+N165</f>
        <v>170118.88</v>
      </c>
      <c r="O7" s="123">
        <f>O8+O18+O33+O72+O94+O104+O128+O138+O152+O165</f>
        <v>2189313.21</v>
      </c>
      <c r="P7" s="123">
        <f>O7/M7*100</f>
        <v>5.4546214323794473E-2</v>
      </c>
    </row>
    <row r="8" spans="1:16" ht="124.8" x14ac:dyDescent="0.25">
      <c r="A8" s="4" t="s">
        <v>28</v>
      </c>
      <c r="B8" s="6" t="s">
        <v>29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7" t="s">
        <v>0</v>
      </c>
      <c r="I8" s="7" t="s">
        <v>0</v>
      </c>
      <c r="J8" s="7" t="s">
        <v>0</v>
      </c>
      <c r="K8" s="7" t="s">
        <v>0</v>
      </c>
      <c r="L8" s="7" t="s">
        <v>0</v>
      </c>
      <c r="M8" s="46">
        <f t="shared" ref="M8:M16" si="0">M9</f>
        <v>121956896.65000001</v>
      </c>
      <c r="N8" s="50">
        <v>0</v>
      </c>
      <c r="O8" s="50">
        <v>64883.82</v>
      </c>
      <c r="P8" s="50">
        <f t="shared" ref="P8:P57" si="1">O8/M8*100</f>
        <v>5.320225570039544E-2</v>
      </c>
    </row>
    <row r="9" spans="1:16" ht="31.2" x14ac:dyDescent="0.25">
      <c r="A9" s="4" t="s">
        <v>30</v>
      </c>
      <c r="B9" s="6" t="s">
        <v>29</v>
      </c>
      <c r="C9" s="6" t="s">
        <v>15</v>
      </c>
      <c r="D9" s="6" t="s">
        <v>0</v>
      </c>
      <c r="E9" s="6" t="s">
        <v>0</v>
      </c>
      <c r="F9" s="6" t="s">
        <v>0</v>
      </c>
      <c r="G9" s="6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46">
        <f t="shared" si="0"/>
        <v>121956896.65000001</v>
      </c>
      <c r="N9" s="50">
        <v>0</v>
      </c>
      <c r="O9" s="50">
        <v>64883.82</v>
      </c>
      <c r="P9" s="50">
        <f t="shared" si="1"/>
        <v>5.320225570039544E-2</v>
      </c>
    </row>
    <row r="10" spans="1:16" ht="109.2" x14ac:dyDescent="0.25">
      <c r="A10" s="4" t="s">
        <v>31</v>
      </c>
      <c r="B10" s="6" t="s">
        <v>29</v>
      </c>
      <c r="C10" s="6" t="s">
        <v>15</v>
      </c>
      <c r="D10" s="6" t="s">
        <v>29</v>
      </c>
      <c r="E10" s="6" t="s">
        <v>0</v>
      </c>
      <c r="F10" s="6" t="s">
        <v>0</v>
      </c>
      <c r="G10" s="6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46">
        <f t="shared" si="0"/>
        <v>121956896.65000001</v>
      </c>
      <c r="N10" s="50">
        <v>0</v>
      </c>
      <c r="O10" s="50">
        <v>64883.82</v>
      </c>
      <c r="P10" s="50">
        <f t="shared" si="1"/>
        <v>5.320225570039544E-2</v>
      </c>
    </row>
    <row r="11" spans="1:16" ht="15.6" x14ac:dyDescent="0.25">
      <c r="A11" s="4" t="s">
        <v>32</v>
      </c>
      <c r="B11" s="6" t="s">
        <v>29</v>
      </c>
      <c r="C11" s="6" t="s">
        <v>15</v>
      </c>
      <c r="D11" s="6" t="s">
        <v>29</v>
      </c>
      <c r="E11" s="6" t="s">
        <v>33</v>
      </c>
      <c r="F11" s="6" t="s">
        <v>0</v>
      </c>
      <c r="G11" s="6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46">
        <f t="shared" si="0"/>
        <v>121956896.65000001</v>
      </c>
      <c r="N11" s="50">
        <v>0</v>
      </c>
      <c r="O11" s="50">
        <v>64883.82</v>
      </c>
      <c r="P11" s="50">
        <f t="shared" si="1"/>
        <v>5.320225570039544E-2</v>
      </c>
    </row>
    <row r="12" spans="1:16" ht="62.4" x14ac:dyDescent="0.25">
      <c r="A12" s="4" t="s">
        <v>34</v>
      </c>
      <c r="B12" s="6" t="s">
        <v>29</v>
      </c>
      <c r="C12" s="6" t="s">
        <v>15</v>
      </c>
      <c r="D12" s="6" t="s">
        <v>29</v>
      </c>
      <c r="E12" s="6" t="s">
        <v>33</v>
      </c>
      <c r="F12" s="6" t="s">
        <v>0</v>
      </c>
      <c r="G12" s="6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46">
        <f t="shared" si="0"/>
        <v>121956896.65000001</v>
      </c>
      <c r="N12" s="50">
        <v>0</v>
      </c>
      <c r="O12" s="50">
        <v>64883.82</v>
      </c>
      <c r="P12" s="50">
        <f t="shared" si="1"/>
        <v>5.320225570039544E-2</v>
      </c>
    </row>
    <row r="13" spans="1:16" ht="31.2" x14ac:dyDescent="0.25">
      <c r="A13" s="8" t="s">
        <v>35</v>
      </c>
      <c r="B13" s="6" t="s">
        <v>29</v>
      </c>
      <c r="C13" s="6" t="s">
        <v>15</v>
      </c>
      <c r="D13" s="6" t="s">
        <v>29</v>
      </c>
      <c r="E13" s="6" t="s">
        <v>33</v>
      </c>
      <c r="F13" s="6" t="s">
        <v>36</v>
      </c>
      <c r="G13" s="6" t="s">
        <v>0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46">
        <f t="shared" si="0"/>
        <v>121956896.65000001</v>
      </c>
      <c r="N13" s="50">
        <v>0</v>
      </c>
      <c r="O13" s="50">
        <v>64883.82</v>
      </c>
      <c r="P13" s="50">
        <f t="shared" si="1"/>
        <v>5.320225570039544E-2</v>
      </c>
    </row>
    <row r="14" spans="1:16" ht="62.4" x14ac:dyDescent="0.25">
      <c r="A14" s="8" t="s">
        <v>37</v>
      </c>
      <c r="B14" s="6" t="s">
        <v>29</v>
      </c>
      <c r="C14" s="6" t="s">
        <v>15</v>
      </c>
      <c r="D14" s="6" t="s">
        <v>29</v>
      </c>
      <c r="E14" s="6" t="s">
        <v>33</v>
      </c>
      <c r="F14" s="6" t="s">
        <v>36</v>
      </c>
      <c r="G14" s="6" t="s">
        <v>38</v>
      </c>
      <c r="H14" s="6" t="s">
        <v>0</v>
      </c>
      <c r="I14" s="6" t="s">
        <v>0</v>
      </c>
      <c r="J14" s="6" t="s">
        <v>0</v>
      </c>
      <c r="K14" s="6" t="s">
        <v>0</v>
      </c>
      <c r="L14" s="6" t="s">
        <v>0</v>
      </c>
      <c r="M14" s="46">
        <f t="shared" si="0"/>
        <v>121956896.65000001</v>
      </c>
      <c r="N14" s="50">
        <v>0</v>
      </c>
      <c r="O14" s="50">
        <v>64883.82</v>
      </c>
      <c r="P14" s="50">
        <f t="shared" si="1"/>
        <v>5.320225570039544E-2</v>
      </c>
    </row>
    <row r="15" spans="1:16" ht="46.8" x14ac:dyDescent="0.25">
      <c r="A15" s="4" t="s">
        <v>39</v>
      </c>
      <c r="B15" s="6" t="s">
        <v>29</v>
      </c>
      <c r="C15" s="6" t="s">
        <v>15</v>
      </c>
      <c r="D15" s="6" t="s">
        <v>29</v>
      </c>
      <c r="E15" s="6" t="s">
        <v>33</v>
      </c>
      <c r="F15" s="6" t="s">
        <v>36</v>
      </c>
      <c r="G15" s="6" t="s">
        <v>38</v>
      </c>
      <c r="H15" s="6" t="s">
        <v>40</v>
      </c>
      <c r="I15" s="7" t="s">
        <v>0</v>
      </c>
      <c r="J15" s="7" t="s">
        <v>0</v>
      </c>
      <c r="K15" s="7" t="s">
        <v>0</v>
      </c>
      <c r="L15" s="7" t="s">
        <v>0</v>
      </c>
      <c r="M15" s="46">
        <f t="shared" si="0"/>
        <v>121956896.65000001</v>
      </c>
      <c r="N15" s="50">
        <v>0</v>
      </c>
      <c r="O15" s="50">
        <v>64883.82</v>
      </c>
      <c r="P15" s="50">
        <f t="shared" si="1"/>
        <v>5.320225570039544E-2</v>
      </c>
    </row>
    <row r="16" spans="1:16" ht="46.8" x14ac:dyDescent="0.25">
      <c r="A16" s="4" t="s">
        <v>41</v>
      </c>
      <c r="B16" s="6" t="s">
        <v>29</v>
      </c>
      <c r="C16" s="6" t="s">
        <v>15</v>
      </c>
      <c r="D16" s="6" t="s">
        <v>29</v>
      </c>
      <c r="E16" s="6" t="s">
        <v>33</v>
      </c>
      <c r="F16" s="6" t="s">
        <v>36</v>
      </c>
      <c r="G16" s="6" t="s">
        <v>38</v>
      </c>
      <c r="H16" s="6" t="s">
        <v>40</v>
      </c>
      <c r="I16" s="6" t="s">
        <v>42</v>
      </c>
      <c r="J16" s="6" t="s">
        <v>0</v>
      </c>
      <c r="K16" s="6" t="s">
        <v>0</v>
      </c>
      <c r="L16" s="6" t="s">
        <v>0</v>
      </c>
      <c r="M16" s="46">
        <f t="shared" si="0"/>
        <v>121956896.65000001</v>
      </c>
      <c r="N16" s="50">
        <v>0</v>
      </c>
      <c r="O16" s="50">
        <v>64883.82</v>
      </c>
      <c r="P16" s="50">
        <f t="shared" si="1"/>
        <v>5.320225570039544E-2</v>
      </c>
    </row>
    <row r="17" spans="1:16" ht="46.8" x14ac:dyDescent="0.25">
      <c r="A17" s="13" t="s">
        <v>43</v>
      </c>
      <c r="B17" s="2" t="s">
        <v>29</v>
      </c>
      <c r="C17" s="2" t="s">
        <v>15</v>
      </c>
      <c r="D17" s="2" t="s">
        <v>29</v>
      </c>
      <c r="E17" s="2" t="s">
        <v>33</v>
      </c>
      <c r="F17" s="2" t="s">
        <v>36</v>
      </c>
      <c r="G17" s="2" t="s">
        <v>38</v>
      </c>
      <c r="H17" s="2" t="s">
        <v>40</v>
      </c>
      <c r="I17" s="2" t="s">
        <v>42</v>
      </c>
      <c r="J17" s="3" t="s">
        <v>143</v>
      </c>
      <c r="K17" s="3" t="s">
        <v>45</v>
      </c>
      <c r="L17" s="3" t="s">
        <v>46</v>
      </c>
      <c r="M17" s="47">
        <f>92000000+29956896.65</f>
        <v>121956896.65000001</v>
      </c>
      <c r="N17" s="50">
        <v>0</v>
      </c>
      <c r="O17" s="50">
        <v>64883.82</v>
      </c>
      <c r="P17" s="50">
        <f t="shared" si="1"/>
        <v>5.320225570039544E-2</v>
      </c>
    </row>
    <row r="18" spans="1:16" ht="46.8" x14ac:dyDescent="0.25">
      <c r="A18" s="4" t="s">
        <v>61</v>
      </c>
      <c r="B18" s="6" t="s">
        <v>22</v>
      </c>
      <c r="C18" s="6" t="s">
        <v>0</v>
      </c>
      <c r="D18" s="6" t="s">
        <v>0</v>
      </c>
      <c r="E18" s="6" t="s">
        <v>0</v>
      </c>
      <c r="F18" s="6" t="s">
        <v>0</v>
      </c>
      <c r="G18" s="6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46">
        <f t="shared" ref="M18:M25" si="2">M19</f>
        <v>266430818.17000002</v>
      </c>
      <c r="N18" s="50">
        <v>0</v>
      </c>
      <c r="O18" s="50">
        <v>0</v>
      </c>
      <c r="P18" s="50">
        <f t="shared" si="1"/>
        <v>0</v>
      </c>
    </row>
    <row r="19" spans="1:16" ht="31.2" x14ac:dyDescent="0.25">
      <c r="A19" s="4" t="s">
        <v>30</v>
      </c>
      <c r="B19" s="6" t="s">
        <v>22</v>
      </c>
      <c r="C19" s="6" t="s">
        <v>15</v>
      </c>
      <c r="D19" s="6" t="s">
        <v>0</v>
      </c>
      <c r="E19" s="6" t="s">
        <v>0</v>
      </c>
      <c r="F19" s="6" t="s">
        <v>0</v>
      </c>
      <c r="G19" s="6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46">
        <f t="shared" si="2"/>
        <v>266430818.17000002</v>
      </c>
      <c r="N19" s="50">
        <v>0</v>
      </c>
      <c r="O19" s="50">
        <v>0</v>
      </c>
      <c r="P19" s="50">
        <f t="shared" si="1"/>
        <v>0</v>
      </c>
    </row>
    <row r="20" spans="1:16" ht="62.4" x14ac:dyDescent="0.25">
      <c r="A20" s="4" t="s">
        <v>62</v>
      </c>
      <c r="B20" s="6" t="s">
        <v>22</v>
      </c>
      <c r="C20" s="6" t="s">
        <v>15</v>
      </c>
      <c r="D20" s="6" t="s">
        <v>29</v>
      </c>
      <c r="E20" s="6" t="s">
        <v>0</v>
      </c>
      <c r="F20" s="6" t="s">
        <v>0</v>
      </c>
      <c r="G20" s="6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46">
        <f t="shared" si="2"/>
        <v>266430818.17000002</v>
      </c>
      <c r="N20" s="50">
        <v>0</v>
      </c>
      <c r="O20" s="50">
        <v>0</v>
      </c>
      <c r="P20" s="50">
        <f t="shared" si="1"/>
        <v>0</v>
      </c>
    </row>
    <row r="21" spans="1:16" ht="46.8" x14ac:dyDescent="0.25">
      <c r="A21" s="4" t="s">
        <v>63</v>
      </c>
      <c r="B21" s="6" t="s">
        <v>22</v>
      </c>
      <c r="C21" s="6" t="s">
        <v>15</v>
      </c>
      <c r="D21" s="6" t="s">
        <v>29</v>
      </c>
      <c r="E21" s="6" t="s">
        <v>64</v>
      </c>
      <c r="F21" s="6" t="s">
        <v>0</v>
      </c>
      <c r="G21" s="6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46">
        <f t="shared" si="2"/>
        <v>266430818.17000002</v>
      </c>
      <c r="N21" s="50">
        <v>0</v>
      </c>
      <c r="O21" s="50">
        <v>0</v>
      </c>
      <c r="P21" s="50">
        <f t="shared" si="1"/>
        <v>0</v>
      </c>
    </row>
    <row r="22" spans="1:16" ht="46.8" x14ac:dyDescent="0.25">
      <c r="A22" s="4" t="s">
        <v>65</v>
      </c>
      <c r="B22" s="6" t="s">
        <v>22</v>
      </c>
      <c r="C22" s="6" t="s">
        <v>15</v>
      </c>
      <c r="D22" s="6" t="s">
        <v>29</v>
      </c>
      <c r="E22" s="6" t="s">
        <v>64</v>
      </c>
      <c r="F22" s="6" t="s">
        <v>0</v>
      </c>
      <c r="G22" s="6" t="s">
        <v>0</v>
      </c>
      <c r="H22" s="7" t="s">
        <v>0</v>
      </c>
      <c r="I22" s="7" t="s">
        <v>0</v>
      </c>
      <c r="J22" s="7" t="s">
        <v>0</v>
      </c>
      <c r="K22" s="7" t="s">
        <v>0</v>
      </c>
      <c r="L22" s="7" t="s">
        <v>0</v>
      </c>
      <c r="M22" s="46">
        <f t="shared" si="2"/>
        <v>266430818.17000002</v>
      </c>
      <c r="N22" s="50">
        <v>0</v>
      </c>
      <c r="O22" s="50">
        <v>0</v>
      </c>
      <c r="P22" s="50">
        <f t="shared" si="1"/>
        <v>0</v>
      </c>
    </row>
    <row r="23" spans="1:16" ht="15.6" x14ac:dyDescent="0.25">
      <c r="A23" s="8" t="s">
        <v>66</v>
      </c>
      <c r="B23" s="6" t="s">
        <v>22</v>
      </c>
      <c r="C23" s="6" t="s">
        <v>15</v>
      </c>
      <c r="D23" s="6" t="s">
        <v>29</v>
      </c>
      <c r="E23" s="6" t="s">
        <v>64</v>
      </c>
      <c r="F23" s="6" t="s">
        <v>67</v>
      </c>
      <c r="G23" s="6" t="s">
        <v>0</v>
      </c>
      <c r="H23" s="6" t="s">
        <v>0</v>
      </c>
      <c r="I23" s="6" t="s">
        <v>0</v>
      </c>
      <c r="J23" s="6" t="s">
        <v>0</v>
      </c>
      <c r="K23" s="6" t="s">
        <v>0</v>
      </c>
      <c r="L23" s="6" t="s">
        <v>0</v>
      </c>
      <c r="M23" s="46">
        <f t="shared" si="2"/>
        <v>266430818.17000002</v>
      </c>
      <c r="N23" s="50">
        <v>0</v>
      </c>
      <c r="O23" s="50">
        <v>0</v>
      </c>
      <c r="P23" s="50">
        <f t="shared" si="1"/>
        <v>0</v>
      </c>
    </row>
    <row r="24" spans="1:16" ht="15.6" x14ac:dyDescent="0.25">
      <c r="A24" s="8" t="s">
        <v>68</v>
      </c>
      <c r="B24" s="6" t="s">
        <v>22</v>
      </c>
      <c r="C24" s="6" t="s">
        <v>15</v>
      </c>
      <c r="D24" s="6" t="s">
        <v>29</v>
      </c>
      <c r="E24" s="6" t="s">
        <v>64</v>
      </c>
      <c r="F24" s="6" t="s">
        <v>67</v>
      </c>
      <c r="G24" s="6" t="s">
        <v>29</v>
      </c>
      <c r="H24" s="6" t="s">
        <v>0</v>
      </c>
      <c r="I24" s="6" t="s">
        <v>0</v>
      </c>
      <c r="J24" s="6" t="s">
        <v>0</v>
      </c>
      <c r="K24" s="6" t="s">
        <v>0</v>
      </c>
      <c r="L24" s="6" t="s">
        <v>0</v>
      </c>
      <c r="M24" s="46">
        <f t="shared" si="2"/>
        <v>266430818.17000002</v>
      </c>
      <c r="N24" s="50">
        <v>0</v>
      </c>
      <c r="O24" s="50">
        <v>0</v>
      </c>
      <c r="P24" s="50">
        <f t="shared" si="1"/>
        <v>0</v>
      </c>
    </row>
    <row r="25" spans="1:16" ht="46.8" x14ac:dyDescent="0.25">
      <c r="A25" s="4" t="s">
        <v>39</v>
      </c>
      <c r="B25" s="6" t="s">
        <v>22</v>
      </c>
      <c r="C25" s="6" t="s">
        <v>15</v>
      </c>
      <c r="D25" s="6" t="s">
        <v>29</v>
      </c>
      <c r="E25" s="6" t="s">
        <v>64</v>
      </c>
      <c r="F25" s="6" t="s">
        <v>67</v>
      </c>
      <c r="G25" s="6" t="s">
        <v>29</v>
      </c>
      <c r="H25" s="6" t="s">
        <v>40</v>
      </c>
      <c r="I25" s="7" t="s">
        <v>0</v>
      </c>
      <c r="J25" s="7" t="s">
        <v>0</v>
      </c>
      <c r="K25" s="7" t="s">
        <v>0</v>
      </c>
      <c r="L25" s="7" t="s">
        <v>0</v>
      </c>
      <c r="M25" s="46">
        <f t="shared" si="2"/>
        <v>266430818.17000002</v>
      </c>
      <c r="N25" s="50">
        <v>0</v>
      </c>
      <c r="O25" s="50">
        <v>0</v>
      </c>
      <c r="P25" s="50">
        <f t="shared" si="1"/>
        <v>0</v>
      </c>
    </row>
    <row r="26" spans="1:16" ht="93.6" x14ac:dyDescent="0.25">
      <c r="A26" s="4" t="s">
        <v>69</v>
      </c>
      <c r="B26" s="6" t="s">
        <v>22</v>
      </c>
      <c r="C26" s="6" t="s">
        <v>15</v>
      </c>
      <c r="D26" s="6" t="s">
        <v>29</v>
      </c>
      <c r="E26" s="6" t="s">
        <v>64</v>
      </c>
      <c r="F26" s="6" t="s">
        <v>67</v>
      </c>
      <c r="G26" s="6" t="s">
        <v>29</v>
      </c>
      <c r="H26" s="6" t="s">
        <v>40</v>
      </c>
      <c r="I26" s="6" t="s">
        <v>70</v>
      </c>
      <c r="J26" s="6" t="s">
        <v>0</v>
      </c>
      <c r="K26" s="6" t="s">
        <v>0</v>
      </c>
      <c r="L26" s="6" t="s">
        <v>0</v>
      </c>
      <c r="M26" s="46">
        <f>M27+M28+M29+M30+M31+M32</f>
        <v>266430818.17000002</v>
      </c>
      <c r="N26" s="50">
        <v>0</v>
      </c>
      <c r="O26" s="50">
        <v>0</v>
      </c>
      <c r="P26" s="50">
        <f t="shared" si="1"/>
        <v>0</v>
      </c>
    </row>
    <row r="27" spans="1:16" ht="39.6" x14ac:dyDescent="0.25">
      <c r="A27" s="13" t="s">
        <v>71</v>
      </c>
      <c r="B27" s="2" t="s">
        <v>22</v>
      </c>
      <c r="C27" s="2" t="s">
        <v>15</v>
      </c>
      <c r="D27" s="2" t="s">
        <v>29</v>
      </c>
      <c r="E27" s="2" t="s">
        <v>64</v>
      </c>
      <c r="F27" s="2" t="s">
        <v>67</v>
      </c>
      <c r="G27" s="2" t="s">
        <v>29</v>
      </c>
      <c r="H27" s="2" t="s">
        <v>40</v>
      </c>
      <c r="I27" s="2" t="s">
        <v>70</v>
      </c>
      <c r="J27" s="3" t="s">
        <v>72</v>
      </c>
      <c r="K27" s="3" t="s">
        <v>73</v>
      </c>
      <c r="L27" s="3">
        <v>2022</v>
      </c>
      <c r="M27" s="47">
        <v>45000000</v>
      </c>
      <c r="N27" s="50">
        <v>0</v>
      </c>
      <c r="O27" s="50">
        <v>0</v>
      </c>
      <c r="P27" s="50">
        <f t="shared" si="1"/>
        <v>0</v>
      </c>
    </row>
    <row r="28" spans="1:16" ht="39.6" x14ac:dyDescent="0.25">
      <c r="A28" s="13" t="s">
        <v>74</v>
      </c>
      <c r="B28" s="2" t="s">
        <v>22</v>
      </c>
      <c r="C28" s="2" t="s">
        <v>15</v>
      </c>
      <c r="D28" s="2" t="s">
        <v>29</v>
      </c>
      <c r="E28" s="2" t="s">
        <v>64</v>
      </c>
      <c r="F28" s="2" t="s">
        <v>67</v>
      </c>
      <c r="G28" s="2" t="s">
        <v>29</v>
      </c>
      <c r="H28" s="2" t="s">
        <v>40</v>
      </c>
      <c r="I28" s="2" t="s">
        <v>70</v>
      </c>
      <c r="J28" s="3" t="s">
        <v>72</v>
      </c>
      <c r="K28" s="3" t="s">
        <v>75</v>
      </c>
      <c r="L28" s="3">
        <v>2022</v>
      </c>
      <c r="M28" s="47">
        <v>10000000</v>
      </c>
      <c r="N28" s="50">
        <v>0</v>
      </c>
      <c r="O28" s="50">
        <v>0</v>
      </c>
      <c r="P28" s="50">
        <f t="shared" si="1"/>
        <v>0</v>
      </c>
    </row>
    <row r="29" spans="1:16" ht="39.6" x14ac:dyDescent="0.25">
      <c r="A29" s="13" t="s">
        <v>76</v>
      </c>
      <c r="B29" s="2" t="s">
        <v>22</v>
      </c>
      <c r="C29" s="2" t="s">
        <v>15</v>
      </c>
      <c r="D29" s="2" t="s">
        <v>29</v>
      </c>
      <c r="E29" s="2" t="s">
        <v>64</v>
      </c>
      <c r="F29" s="2" t="s">
        <v>67</v>
      </c>
      <c r="G29" s="2" t="s">
        <v>29</v>
      </c>
      <c r="H29" s="2" t="s">
        <v>40</v>
      </c>
      <c r="I29" s="2" t="s">
        <v>70</v>
      </c>
      <c r="J29" s="3" t="s">
        <v>72</v>
      </c>
      <c r="K29" s="3" t="s">
        <v>59</v>
      </c>
      <c r="L29" s="3">
        <v>2022</v>
      </c>
      <c r="M29" s="47">
        <v>40000000</v>
      </c>
      <c r="N29" s="50">
        <v>0</v>
      </c>
      <c r="O29" s="50">
        <v>0</v>
      </c>
      <c r="P29" s="50">
        <f t="shared" si="1"/>
        <v>0</v>
      </c>
    </row>
    <row r="30" spans="1:16" ht="46.8" x14ac:dyDescent="0.25">
      <c r="A30" s="13" t="s">
        <v>77</v>
      </c>
      <c r="B30" s="2" t="s">
        <v>22</v>
      </c>
      <c r="C30" s="2" t="s">
        <v>15</v>
      </c>
      <c r="D30" s="2" t="s">
        <v>29</v>
      </c>
      <c r="E30" s="2" t="s">
        <v>64</v>
      </c>
      <c r="F30" s="2" t="s">
        <v>67</v>
      </c>
      <c r="G30" s="2" t="s">
        <v>29</v>
      </c>
      <c r="H30" s="2" t="s">
        <v>40</v>
      </c>
      <c r="I30" s="2" t="s">
        <v>70</v>
      </c>
      <c r="J30" s="3" t="s">
        <v>72</v>
      </c>
      <c r="K30" s="3">
        <v>0.75</v>
      </c>
      <c r="L30" s="3">
        <v>2022</v>
      </c>
      <c r="M30" s="47">
        <v>34830818.170000002</v>
      </c>
      <c r="N30" s="50">
        <v>0</v>
      </c>
      <c r="O30" s="50">
        <v>0</v>
      </c>
      <c r="P30" s="50">
        <f t="shared" si="1"/>
        <v>0</v>
      </c>
    </row>
    <row r="31" spans="1:16" ht="46.8" x14ac:dyDescent="0.25">
      <c r="A31" s="13" t="s">
        <v>460</v>
      </c>
      <c r="B31" s="2" t="s">
        <v>22</v>
      </c>
      <c r="C31" s="2" t="s">
        <v>15</v>
      </c>
      <c r="D31" s="2" t="s">
        <v>29</v>
      </c>
      <c r="E31" s="2" t="s">
        <v>64</v>
      </c>
      <c r="F31" s="2" t="s">
        <v>67</v>
      </c>
      <c r="G31" s="2" t="s">
        <v>29</v>
      </c>
      <c r="H31" s="2" t="s">
        <v>40</v>
      </c>
      <c r="I31" s="2" t="s">
        <v>70</v>
      </c>
      <c r="J31" s="3" t="s">
        <v>72</v>
      </c>
      <c r="K31" s="3">
        <v>1.6</v>
      </c>
      <c r="L31" s="3">
        <v>2022</v>
      </c>
      <c r="M31" s="47">
        <v>36600000</v>
      </c>
      <c r="N31" s="50">
        <v>0</v>
      </c>
      <c r="O31" s="50">
        <v>0</v>
      </c>
      <c r="P31" s="50">
        <f t="shared" si="1"/>
        <v>0</v>
      </c>
    </row>
    <row r="32" spans="1:16" ht="62.4" x14ac:dyDescent="0.25">
      <c r="A32" s="13" t="s">
        <v>463</v>
      </c>
      <c r="B32" s="2" t="s">
        <v>22</v>
      </c>
      <c r="C32" s="2" t="s">
        <v>15</v>
      </c>
      <c r="D32" s="2" t="s">
        <v>29</v>
      </c>
      <c r="E32" s="2" t="s">
        <v>64</v>
      </c>
      <c r="F32" s="2" t="s">
        <v>67</v>
      </c>
      <c r="G32" s="2" t="s">
        <v>29</v>
      </c>
      <c r="H32" s="2" t="s">
        <v>40</v>
      </c>
      <c r="I32" s="2" t="s">
        <v>70</v>
      </c>
      <c r="J32" s="3" t="s">
        <v>464</v>
      </c>
      <c r="K32" s="3">
        <v>10.5</v>
      </c>
      <c r="L32" s="3">
        <v>2022</v>
      </c>
      <c r="M32" s="47">
        <v>100000000</v>
      </c>
      <c r="N32" s="50">
        <v>0</v>
      </c>
      <c r="O32" s="50">
        <v>0</v>
      </c>
      <c r="P32" s="50">
        <f t="shared" si="1"/>
        <v>0</v>
      </c>
    </row>
    <row r="33" spans="1:16" ht="15.6" x14ac:dyDescent="0.25">
      <c r="A33" s="4" t="s">
        <v>78</v>
      </c>
      <c r="B33" s="6" t="s">
        <v>24</v>
      </c>
      <c r="C33" s="6" t="s">
        <v>0</v>
      </c>
      <c r="D33" s="6" t="s">
        <v>0</v>
      </c>
      <c r="E33" s="6" t="s">
        <v>0</v>
      </c>
      <c r="F33" s="6" t="s">
        <v>0</v>
      </c>
      <c r="G33" s="6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46">
        <f>M34+M60</f>
        <v>1908813800.8499999</v>
      </c>
      <c r="N33" s="50">
        <f>N34+N60</f>
        <v>146423.38</v>
      </c>
      <c r="O33" s="50">
        <f>O34+O60</f>
        <v>181728.14</v>
      </c>
      <c r="P33" s="50">
        <f t="shared" si="1"/>
        <v>9.5204749629888459E-3</v>
      </c>
    </row>
    <row r="34" spans="1:16" ht="31.2" x14ac:dyDescent="0.25">
      <c r="A34" s="14" t="s">
        <v>194</v>
      </c>
      <c r="B34" s="6" t="s">
        <v>24</v>
      </c>
      <c r="C34" s="6" t="s">
        <v>12</v>
      </c>
      <c r="D34" s="6" t="s">
        <v>0</v>
      </c>
      <c r="E34" s="6" t="s">
        <v>0</v>
      </c>
      <c r="F34" s="6" t="s">
        <v>0</v>
      </c>
      <c r="G34" s="6" t="s">
        <v>0</v>
      </c>
      <c r="H34" s="7" t="s">
        <v>0</v>
      </c>
      <c r="I34" s="7" t="s">
        <v>0</v>
      </c>
      <c r="J34" s="7" t="s">
        <v>0</v>
      </c>
      <c r="K34" s="7" t="s">
        <v>0</v>
      </c>
      <c r="L34" s="7" t="s">
        <v>0</v>
      </c>
      <c r="M34" s="46">
        <f>M35+M43+M51</f>
        <v>1552087199.95</v>
      </c>
      <c r="N34" s="50">
        <v>0</v>
      </c>
      <c r="O34" s="50">
        <f>O35+O43+O51</f>
        <v>35304.76</v>
      </c>
      <c r="P34" s="50">
        <f t="shared" si="1"/>
        <v>2.274663433931891E-3</v>
      </c>
    </row>
    <row r="35" spans="1:16" ht="46.8" x14ac:dyDescent="0.25">
      <c r="A35" s="4" t="s">
        <v>79</v>
      </c>
      <c r="B35" s="6" t="s">
        <v>24</v>
      </c>
      <c r="C35" s="6" t="s">
        <v>12</v>
      </c>
      <c r="D35" s="6" t="s">
        <v>80</v>
      </c>
      <c r="E35" s="6" t="s">
        <v>0</v>
      </c>
      <c r="F35" s="6" t="s">
        <v>0</v>
      </c>
      <c r="G35" s="6" t="s">
        <v>0</v>
      </c>
      <c r="H35" s="7" t="s">
        <v>0</v>
      </c>
      <c r="I35" s="7" t="s">
        <v>0</v>
      </c>
      <c r="J35" s="7" t="s">
        <v>0</v>
      </c>
      <c r="K35" s="7" t="s">
        <v>0</v>
      </c>
      <c r="L35" s="7" t="s">
        <v>0</v>
      </c>
      <c r="M35" s="46">
        <f t="shared" ref="M35:M41" si="3">M36</f>
        <v>22194330</v>
      </c>
      <c r="N35" s="50">
        <v>0</v>
      </c>
      <c r="O35" s="50">
        <v>0</v>
      </c>
      <c r="P35" s="50">
        <f t="shared" si="1"/>
        <v>0</v>
      </c>
    </row>
    <row r="36" spans="1:16" ht="15.6" x14ac:dyDescent="0.25">
      <c r="A36" s="4" t="s">
        <v>32</v>
      </c>
      <c r="B36" s="6" t="s">
        <v>24</v>
      </c>
      <c r="C36" s="6" t="s">
        <v>12</v>
      </c>
      <c r="D36" s="6" t="s">
        <v>80</v>
      </c>
      <c r="E36" s="6" t="s">
        <v>33</v>
      </c>
      <c r="F36" s="6" t="s">
        <v>0</v>
      </c>
      <c r="G36" s="6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46">
        <f t="shared" si="3"/>
        <v>22194330</v>
      </c>
      <c r="N36" s="50">
        <v>0</v>
      </c>
      <c r="O36" s="50">
        <v>0</v>
      </c>
      <c r="P36" s="50">
        <f t="shared" si="1"/>
        <v>0</v>
      </c>
    </row>
    <row r="37" spans="1:16" ht="62.4" x14ac:dyDescent="0.25">
      <c r="A37" s="4" t="s">
        <v>34</v>
      </c>
      <c r="B37" s="6" t="s">
        <v>24</v>
      </c>
      <c r="C37" s="6" t="s">
        <v>12</v>
      </c>
      <c r="D37" s="6" t="s">
        <v>80</v>
      </c>
      <c r="E37" s="6" t="s">
        <v>33</v>
      </c>
      <c r="F37" s="6" t="s">
        <v>0</v>
      </c>
      <c r="G37" s="6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46">
        <f t="shared" si="3"/>
        <v>22194330</v>
      </c>
      <c r="N37" s="50">
        <v>0</v>
      </c>
      <c r="O37" s="50">
        <v>0</v>
      </c>
      <c r="P37" s="50">
        <f t="shared" si="1"/>
        <v>0</v>
      </c>
    </row>
    <row r="38" spans="1:16" ht="15.6" x14ac:dyDescent="0.25">
      <c r="A38" s="8" t="s">
        <v>81</v>
      </c>
      <c r="B38" s="6" t="s">
        <v>24</v>
      </c>
      <c r="C38" s="6" t="s">
        <v>12</v>
      </c>
      <c r="D38" s="6" t="s">
        <v>80</v>
      </c>
      <c r="E38" s="6" t="s">
        <v>33</v>
      </c>
      <c r="F38" s="6" t="s">
        <v>55</v>
      </c>
      <c r="G38" s="6" t="s">
        <v>0</v>
      </c>
      <c r="H38" s="6" t="s">
        <v>0</v>
      </c>
      <c r="I38" s="6" t="s">
        <v>0</v>
      </c>
      <c r="J38" s="6" t="s">
        <v>0</v>
      </c>
      <c r="K38" s="6" t="s">
        <v>0</v>
      </c>
      <c r="L38" s="6" t="s">
        <v>0</v>
      </c>
      <c r="M38" s="46">
        <f t="shared" si="3"/>
        <v>22194330</v>
      </c>
      <c r="N38" s="50">
        <v>0</v>
      </c>
      <c r="O38" s="50">
        <v>0</v>
      </c>
      <c r="P38" s="50">
        <f t="shared" si="1"/>
        <v>0</v>
      </c>
    </row>
    <row r="39" spans="1:16" ht="15.6" x14ac:dyDescent="0.25">
      <c r="A39" s="8" t="s">
        <v>82</v>
      </c>
      <c r="B39" s="6" t="s">
        <v>24</v>
      </c>
      <c r="C39" s="6" t="s">
        <v>12</v>
      </c>
      <c r="D39" s="6" t="s">
        <v>80</v>
      </c>
      <c r="E39" s="6" t="s">
        <v>33</v>
      </c>
      <c r="F39" s="6" t="s">
        <v>55</v>
      </c>
      <c r="G39" s="6" t="s">
        <v>83</v>
      </c>
      <c r="H39" s="6" t="s">
        <v>0</v>
      </c>
      <c r="I39" s="6" t="s">
        <v>0</v>
      </c>
      <c r="J39" s="6" t="s">
        <v>0</v>
      </c>
      <c r="K39" s="6" t="s">
        <v>0</v>
      </c>
      <c r="L39" s="6" t="s">
        <v>0</v>
      </c>
      <c r="M39" s="46">
        <f t="shared" si="3"/>
        <v>22194330</v>
      </c>
      <c r="N39" s="50">
        <v>0</v>
      </c>
      <c r="O39" s="50">
        <v>0</v>
      </c>
      <c r="P39" s="50">
        <f t="shared" si="1"/>
        <v>0</v>
      </c>
    </row>
    <row r="40" spans="1:16" ht="46.8" x14ac:dyDescent="0.25">
      <c r="A40" s="4" t="s">
        <v>84</v>
      </c>
      <c r="B40" s="6" t="s">
        <v>24</v>
      </c>
      <c r="C40" s="6" t="s">
        <v>12</v>
      </c>
      <c r="D40" s="6" t="s">
        <v>80</v>
      </c>
      <c r="E40" s="6" t="s">
        <v>33</v>
      </c>
      <c r="F40" s="6" t="s">
        <v>55</v>
      </c>
      <c r="G40" s="6" t="s">
        <v>83</v>
      </c>
      <c r="H40" s="6" t="s">
        <v>85</v>
      </c>
      <c r="I40" s="7" t="s">
        <v>0</v>
      </c>
      <c r="J40" s="7" t="s">
        <v>0</v>
      </c>
      <c r="K40" s="7" t="s">
        <v>0</v>
      </c>
      <c r="L40" s="7" t="s">
        <v>0</v>
      </c>
      <c r="M40" s="46">
        <f t="shared" si="3"/>
        <v>22194330</v>
      </c>
      <c r="N40" s="50">
        <v>0</v>
      </c>
      <c r="O40" s="50">
        <v>0</v>
      </c>
      <c r="P40" s="50">
        <f t="shared" si="1"/>
        <v>0</v>
      </c>
    </row>
    <row r="41" spans="1:16" ht="46.8" x14ac:dyDescent="0.25">
      <c r="A41" s="4" t="s">
        <v>41</v>
      </c>
      <c r="B41" s="6" t="s">
        <v>24</v>
      </c>
      <c r="C41" s="6" t="s">
        <v>12</v>
      </c>
      <c r="D41" s="6" t="s">
        <v>80</v>
      </c>
      <c r="E41" s="6" t="s">
        <v>33</v>
      </c>
      <c r="F41" s="6" t="s">
        <v>55</v>
      </c>
      <c r="G41" s="6" t="s">
        <v>83</v>
      </c>
      <c r="H41" s="6" t="s">
        <v>85</v>
      </c>
      <c r="I41" s="6" t="s">
        <v>42</v>
      </c>
      <c r="J41" s="6" t="s">
        <v>0</v>
      </c>
      <c r="K41" s="6" t="s">
        <v>0</v>
      </c>
      <c r="L41" s="6" t="s">
        <v>0</v>
      </c>
      <c r="M41" s="46">
        <f t="shared" si="3"/>
        <v>22194330</v>
      </c>
      <c r="N41" s="50">
        <v>0</v>
      </c>
      <c r="O41" s="50">
        <v>0</v>
      </c>
      <c r="P41" s="50">
        <f t="shared" si="1"/>
        <v>0</v>
      </c>
    </row>
    <row r="42" spans="1:16" ht="78" x14ac:dyDescent="0.25">
      <c r="A42" s="10" t="s">
        <v>86</v>
      </c>
      <c r="B42" s="2" t="s">
        <v>24</v>
      </c>
      <c r="C42" s="2" t="s">
        <v>12</v>
      </c>
      <c r="D42" s="2" t="s">
        <v>80</v>
      </c>
      <c r="E42" s="2" t="s">
        <v>33</v>
      </c>
      <c r="F42" s="2" t="s">
        <v>55</v>
      </c>
      <c r="G42" s="2" t="s">
        <v>83</v>
      </c>
      <c r="H42" s="2" t="s">
        <v>85</v>
      </c>
      <c r="I42" s="2" t="s">
        <v>42</v>
      </c>
      <c r="J42" s="3" t="s">
        <v>87</v>
      </c>
      <c r="K42" s="3" t="s">
        <v>88</v>
      </c>
      <c r="L42" s="3" t="s">
        <v>89</v>
      </c>
      <c r="M42" s="47">
        <v>22194330</v>
      </c>
      <c r="N42" s="50">
        <v>0</v>
      </c>
      <c r="O42" s="50">
        <v>0</v>
      </c>
      <c r="P42" s="50">
        <f t="shared" si="1"/>
        <v>0</v>
      </c>
    </row>
    <row r="43" spans="1:16" ht="78" x14ac:dyDescent="0.25">
      <c r="A43" s="4" t="s">
        <v>90</v>
      </c>
      <c r="B43" s="6" t="s">
        <v>24</v>
      </c>
      <c r="C43" s="6" t="s">
        <v>12</v>
      </c>
      <c r="D43" s="6" t="s">
        <v>91</v>
      </c>
      <c r="E43" s="6" t="s">
        <v>0</v>
      </c>
      <c r="F43" s="6" t="s">
        <v>0</v>
      </c>
      <c r="G43" s="6" t="s">
        <v>0</v>
      </c>
      <c r="H43" s="7" t="s">
        <v>0</v>
      </c>
      <c r="I43" s="7" t="s">
        <v>0</v>
      </c>
      <c r="J43" s="7" t="s">
        <v>0</v>
      </c>
      <c r="K43" s="7" t="s">
        <v>0</v>
      </c>
      <c r="L43" s="7" t="s">
        <v>0</v>
      </c>
      <c r="M43" s="46">
        <f t="shared" ref="M43:M49" si="4">M44</f>
        <v>943636276.60000002</v>
      </c>
      <c r="N43" s="50">
        <v>0</v>
      </c>
      <c r="O43" s="50">
        <v>0</v>
      </c>
      <c r="P43" s="50">
        <f t="shared" si="1"/>
        <v>0</v>
      </c>
    </row>
    <row r="44" spans="1:16" ht="15.6" x14ac:dyDescent="0.25">
      <c r="A44" s="4" t="s">
        <v>32</v>
      </c>
      <c r="B44" s="6" t="s">
        <v>24</v>
      </c>
      <c r="C44" s="6" t="s">
        <v>12</v>
      </c>
      <c r="D44" s="6" t="s">
        <v>91</v>
      </c>
      <c r="E44" s="6" t="s">
        <v>33</v>
      </c>
      <c r="F44" s="6" t="s">
        <v>0</v>
      </c>
      <c r="G44" s="6" t="s">
        <v>0</v>
      </c>
      <c r="H44" s="7" t="s">
        <v>0</v>
      </c>
      <c r="I44" s="7" t="s">
        <v>0</v>
      </c>
      <c r="J44" s="7" t="s">
        <v>0</v>
      </c>
      <c r="K44" s="7" t="s">
        <v>0</v>
      </c>
      <c r="L44" s="7" t="s">
        <v>0</v>
      </c>
      <c r="M44" s="46">
        <f t="shared" si="4"/>
        <v>943636276.60000002</v>
      </c>
      <c r="N44" s="50">
        <v>0</v>
      </c>
      <c r="O44" s="50">
        <v>0</v>
      </c>
      <c r="P44" s="50">
        <f t="shared" si="1"/>
        <v>0</v>
      </c>
    </row>
    <row r="45" spans="1:16" ht="62.4" x14ac:dyDescent="0.25">
      <c r="A45" s="4" t="s">
        <v>34</v>
      </c>
      <c r="B45" s="6" t="s">
        <v>24</v>
      </c>
      <c r="C45" s="6" t="s">
        <v>12</v>
      </c>
      <c r="D45" s="6" t="s">
        <v>91</v>
      </c>
      <c r="E45" s="6" t="s">
        <v>33</v>
      </c>
      <c r="F45" s="6" t="s">
        <v>0</v>
      </c>
      <c r="G45" s="6" t="s">
        <v>0</v>
      </c>
      <c r="H45" s="7" t="s">
        <v>0</v>
      </c>
      <c r="I45" s="7" t="s">
        <v>0</v>
      </c>
      <c r="J45" s="7" t="s">
        <v>0</v>
      </c>
      <c r="K45" s="7" t="s">
        <v>0</v>
      </c>
      <c r="L45" s="7" t="s">
        <v>0</v>
      </c>
      <c r="M45" s="46">
        <f t="shared" si="4"/>
        <v>943636276.60000002</v>
      </c>
      <c r="N45" s="50">
        <v>0</v>
      </c>
      <c r="O45" s="50">
        <v>0</v>
      </c>
      <c r="P45" s="50">
        <f t="shared" si="1"/>
        <v>0</v>
      </c>
    </row>
    <row r="46" spans="1:16" ht="15.6" x14ac:dyDescent="0.25">
      <c r="A46" s="8" t="s">
        <v>81</v>
      </c>
      <c r="B46" s="6" t="s">
        <v>24</v>
      </c>
      <c r="C46" s="6" t="s">
        <v>12</v>
      </c>
      <c r="D46" s="6" t="s">
        <v>91</v>
      </c>
      <c r="E46" s="6" t="s">
        <v>33</v>
      </c>
      <c r="F46" s="6" t="s">
        <v>55</v>
      </c>
      <c r="G46" s="6" t="s">
        <v>0</v>
      </c>
      <c r="H46" s="6" t="s">
        <v>0</v>
      </c>
      <c r="I46" s="6" t="s">
        <v>0</v>
      </c>
      <c r="J46" s="6" t="s">
        <v>0</v>
      </c>
      <c r="K46" s="6" t="s">
        <v>0</v>
      </c>
      <c r="L46" s="6" t="s">
        <v>0</v>
      </c>
      <c r="M46" s="46">
        <f t="shared" si="4"/>
        <v>943636276.60000002</v>
      </c>
      <c r="N46" s="50">
        <v>0</v>
      </c>
      <c r="O46" s="50">
        <v>0</v>
      </c>
      <c r="P46" s="50">
        <f t="shared" si="1"/>
        <v>0</v>
      </c>
    </row>
    <row r="47" spans="1:16" ht="15.6" x14ac:dyDescent="0.25">
      <c r="A47" s="8" t="s">
        <v>82</v>
      </c>
      <c r="B47" s="6" t="s">
        <v>24</v>
      </c>
      <c r="C47" s="6" t="s">
        <v>12</v>
      </c>
      <c r="D47" s="6" t="s">
        <v>91</v>
      </c>
      <c r="E47" s="6" t="s">
        <v>33</v>
      </c>
      <c r="F47" s="6" t="s">
        <v>55</v>
      </c>
      <c r="G47" s="6" t="s">
        <v>83</v>
      </c>
      <c r="H47" s="6" t="s">
        <v>0</v>
      </c>
      <c r="I47" s="6" t="s">
        <v>0</v>
      </c>
      <c r="J47" s="6" t="s">
        <v>0</v>
      </c>
      <c r="K47" s="6" t="s">
        <v>0</v>
      </c>
      <c r="L47" s="6" t="s">
        <v>0</v>
      </c>
      <c r="M47" s="46">
        <f t="shared" si="4"/>
        <v>943636276.60000002</v>
      </c>
      <c r="N47" s="50">
        <v>0</v>
      </c>
      <c r="O47" s="50">
        <v>0</v>
      </c>
      <c r="P47" s="50">
        <f t="shared" si="1"/>
        <v>0</v>
      </c>
    </row>
    <row r="48" spans="1:16" ht="31.2" x14ac:dyDescent="0.25">
      <c r="A48" s="4" t="s">
        <v>92</v>
      </c>
      <c r="B48" s="6" t="s">
        <v>24</v>
      </c>
      <c r="C48" s="6" t="s">
        <v>12</v>
      </c>
      <c r="D48" s="6" t="s">
        <v>91</v>
      </c>
      <c r="E48" s="6" t="s">
        <v>33</v>
      </c>
      <c r="F48" s="6" t="s">
        <v>55</v>
      </c>
      <c r="G48" s="6" t="s">
        <v>83</v>
      </c>
      <c r="H48" s="6" t="s">
        <v>93</v>
      </c>
      <c r="I48" s="7" t="s">
        <v>0</v>
      </c>
      <c r="J48" s="7" t="s">
        <v>0</v>
      </c>
      <c r="K48" s="7" t="s">
        <v>0</v>
      </c>
      <c r="L48" s="7" t="s">
        <v>0</v>
      </c>
      <c r="M48" s="46">
        <f t="shared" si="4"/>
        <v>943636276.60000002</v>
      </c>
      <c r="N48" s="50">
        <v>0</v>
      </c>
      <c r="O48" s="50">
        <v>0</v>
      </c>
      <c r="P48" s="50">
        <f t="shared" si="1"/>
        <v>0</v>
      </c>
    </row>
    <row r="49" spans="1:16" ht="46.8" x14ac:dyDescent="0.25">
      <c r="A49" s="4" t="s">
        <v>41</v>
      </c>
      <c r="B49" s="6" t="s">
        <v>24</v>
      </c>
      <c r="C49" s="6" t="s">
        <v>12</v>
      </c>
      <c r="D49" s="6" t="s">
        <v>91</v>
      </c>
      <c r="E49" s="6" t="s">
        <v>33</v>
      </c>
      <c r="F49" s="6" t="s">
        <v>55</v>
      </c>
      <c r="G49" s="6" t="s">
        <v>83</v>
      </c>
      <c r="H49" s="6" t="s">
        <v>93</v>
      </c>
      <c r="I49" s="6" t="s">
        <v>42</v>
      </c>
      <c r="J49" s="6" t="s">
        <v>0</v>
      </c>
      <c r="K49" s="6" t="s">
        <v>0</v>
      </c>
      <c r="L49" s="6" t="s">
        <v>0</v>
      </c>
      <c r="M49" s="46">
        <f t="shared" si="4"/>
        <v>943636276.60000002</v>
      </c>
      <c r="N49" s="50">
        <v>0</v>
      </c>
      <c r="O49" s="50">
        <v>0</v>
      </c>
      <c r="P49" s="50">
        <f t="shared" si="1"/>
        <v>0</v>
      </c>
    </row>
    <row r="50" spans="1:16" ht="46.8" x14ac:dyDescent="0.25">
      <c r="A50" s="10" t="s">
        <v>94</v>
      </c>
      <c r="B50" s="2" t="s">
        <v>24</v>
      </c>
      <c r="C50" s="2" t="s">
        <v>12</v>
      </c>
      <c r="D50" s="2" t="s">
        <v>91</v>
      </c>
      <c r="E50" s="2" t="s">
        <v>33</v>
      </c>
      <c r="F50" s="2" t="s">
        <v>55</v>
      </c>
      <c r="G50" s="2" t="s">
        <v>83</v>
      </c>
      <c r="H50" s="2" t="s">
        <v>93</v>
      </c>
      <c r="I50" s="2" t="s">
        <v>42</v>
      </c>
      <c r="J50" s="3" t="s">
        <v>95</v>
      </c>
      <c r="K50" s="3" t="s">
        <v>96</v>
      </c>
      <c r="L50" s="3" t="s">
        <v>60</v>
      </c>
      <c r="M50" s="47">
        <v>943636276.60000002</v>
      </c>
      <c r="N50" s="50">
        <v>0</v>
      </c>
      <c r="O50" s="50">
        <v>0</v>
      </c>
      <c r="P50" s="50">
        <f t="shared" si="1"/>
        <v>0</v>
      </c>
    </row>
    <row r="51" spans="1:16" ht="46.8" x14ac:dyDescent="0.25">
      <c r="A51" s="4" t="s">
        <v>437</v>
      </c>
      <c r="B51" s="6" t="s">
        <v>24</v>
      </c>
      <c r="C51" s="6" t="s">
        <v>12</v>
      </c>
      <c r="D51" s="6" t="s">
        <v>435</v>
      </c>
      <c r="E51" s="6" t="s">
        <v>0</v>
      </c>
      <c r="F51" s="6" t="s">
        <v>0</v>
      </c>
      <c r="G51" s="6" t="s">
        <v>0</v>
      </c>
      <c r="H51" s="6" t="s">
        <v>0</v>
      </c>
      <c r="I51" s="6" t="s">
        <v>0</v>
      </c>
      <c r="J51" s="3"/>
      <c r="K51" s="3"/>
      <c r="L51" s="3"/>
      <c r="M51" s="46">
        <f t="shared" ref="M51:M56" si="5">M52</f>
        <v>586256593.35000002</v>
      </c>
      <c r="N51" s="50">
        <v>0</v>
      </c>
      <c r="O51" s="50">
        <v>35304.76</v>
      </c>
      <c r="P51" s="50">
        <f t="shared" si="1"/>
        <v>6.0220661738336762E-3</v>
      </c>
    </row>
    <row r="52" spans="1:16" ht="15.6" x14ac:dyDescent="0.25">
      <c r="A52" s="4" t="s">
        <v>32</v>
      </c>
      <c r="B52" s="6" t="s">
        <v>24</v>
      </c>
      <c r="C52" s="6" t="s">
        <v>12</v>
      </c>
      <c r="D52" s="6" t="s">
        <v>435</v>
      </c>
      <c r="E52" s="6" t="s">
        <v>33</v>
      </c>
      <c r="F52" s="6" t="s">
        <v>0</v>
      </c>
      <c r="G52" s="6" t="s">
        <v>0</v>
      </c>
      <c r="H52" s="6" t="s">
        <v>0</v>
      </c>
      <c r="I52" s="6" t="s">
        <v>0</v>
      </c>
      <c r="J52" s="3"/>
      <c r="K52" s="3"/>
      <c r="L52" s="3"/>
      <c r="M52" s="46">
        <f t="shared" si="5"/>
        <v>586256593.35000002</v>
      </c>
      <c r="N52" s="50">
        <v>0</v>
      </c>
      <c r="O52" s="50">
        <v>35304.76</v>
      </c>
      <c r="P52" s="50">
        <f t="shared" si="1"/>
        <v>6.0220661738336762E-3</v>
      </c>
    </row>
    <row r="53" spans="1:16" ht="62.4" x14ac:dyDescent="0.25">
      <c r="A53" s="4" t="s">
        <v>34</v>
      </c>
      <c r="B53" s="6" t="s">
        <v>24</v>
      </c>
      <c r="C53" s="6" t="s">
        <v>12</v>
      </c>
      <c r="D53" s="6" t="s">
        <v>435</v>
      </c>
      <c r="E53" s="6" t="s">
        <v>33</v>
      </c>
      <c r="F53" s="6" t="s">
        <v>0</v>
      </c>
      <c r="G53" s="6" t="s">
        <v>0</v>
      </c>
      <c r="H53" s="6" t="s">
        <v>0</v>
      </c>
      <c r="I53" s="6" t="s">
        <v>0</v>
      </c>
      <c r="J53" s="3"/>
      <c r="K53" s="3"/>
      <c r="L53" s="3"/>
      <c r="M53" s="46">
        <f t="shared" si="5"/>
        <v>586256593.35000002</v>
      </c>
      <c r="N53" s="50">
        <v>0</v>
      </c>
      <c r="O53" s="50">
        <v>35304.76</v>
      </c>
      <c r="P53" s="50">
        <f t="shared" si="1"/>
        <v>6.0220661738336762E-3</v>
      </c>
    </row>
    <row r="54" spans="1:16" ht="15.6" x14ac:dyDescent="0.25">
      <c r="A54" s="4" t="s">
        <v>81</v>
      </c>
      <c r="B54" s="6" t="s">
        <v>24</v>
      </c>
      <c r="C54" s="6" t="s">
        <v>12</v>
      </c>
      <c r="D54" s="6" t="s">
        <v>435</v>
      </c>
      <c r="E54" s="6" t="s">
        <v>33</v>
      </c>
      <c r="F54" s="6" t="s">
        <v>55</v>
      </c>
      <c r="G54" s="6" t="s">
        <v>0</v>
      </c>
      <c r="H54" s="6" t="s">
        <v>0</v>
      </c>
      <c r="I54" s="6" t="s">
        <v>0</v>
      </c>
      <c r="J54" s="3"/>
      <c r="K54" s="3"/>
      <c r="L54" s="3"/>
      <c r="M54" s="46">
        <f t="shared" si="5"/>
        <v>586256593.35000002</v>
      </c>
      <c r="N54" s="50">
        <v>0</v>
      </c>
      <c r="O54" s="50">
        <v>35304.76</v>
      </c>
      <c r="P54" s="50">
        <f t="shared" si="1"/>
        <v>6.0220661738336762E-3</v>
      </c>
    </row>
    <row r="55" spans="1:16" ht="15.6" x14ac:dyDescent="0.25">
      <c r="A55" s="4" t="s">
        <v>107</v>
      </c>
      <c r="B55" s="6" t="s">
        <v>24</v>
      </c>
      <c r="C55" s="6" t="s">
        <v>12</v>
      </c>
      <c r="D55" s="6" t="s">
        <v>435</v>
      </c>
      <c r="E55" s="6" t="s">
        <v>33</v>
      </c>
      <c r="F55" s="6" t="s">
        <v>55</v>
      </c>
      <c r="G55" s="6" t="s">
        <v>29</v>
      </c>
      <c r="H55" s="6" t="s">
        <v>0</v>
      </c>
      <c r="I55" s="6" t="s">
        <v>0</v>
      </c>
      <c r="J55" s="3"/>
      <c r="K55" s="3"/>
      <c r="L55" s="3"/>
      <c r="M55" s="46">
        <f t="shared" si="5"/>
        <v>586256593.35000002</v>
      </c>
      <c r="N55" s="50">
        <v>0</v>
      </c>
      <c r="O55" s="50">
        <v>35304.76</v>
      </c>
      <c r="P55" s="50">
        <f t="shared" si="1"/>
        <v>6.0220661738336762E-3</v>
      </c>
    </row>
    <row r="56" spans="1:16" ht="46.8" x14ac:dyDescent="0.25">
      <c r="A56" s="4" t="s">
        <v>434</v>
      </c>
      <c r="B56" s="6" t="s">
        <v>24</v>
      </c>
      <c r="C56" s="6" t="s">
        <v>12</v>
      </c>
      <c r="D56" s="6" t="s">
        <v>435</v>
      </c>
      <c r="E56" s="6" t="s">
        <v>33</v>
      </c>
      <c r="F56" s="6" t="s">
        <v>55</v>
      </c>
      <c r="G56" s="6" t="s">
        <v>29</v>
      </c>
      <c r="H56" s="6" t="s">
        <v>436</v>
      </c>
      <c r="I56" s="6" t="s">
        <v>0</v>
      </c>
      <c r="J56" s="3"/>
      <c r="K56" s="3"/>
      <c r="L56" s="3"/>
      <c r="M56" s="46">
        <f t="shared" si="5"/>
        <v>586256593.35000002</v>
      </c>
      <c r="N56" s="50">
        <v>0</v>
      </c>
      <c r="O56" s="50">
        <v>35304.76</v>
      </c>
      <c r="P56" s="50">
        <f t="shared" si="1"/>
        <v>6.0220661738336762E-3</v>
      </c>
    </row>
    <row r="57" spans="1:16" ht="46.8" x14ac:dyDescent="0.25">
      <c r="A57" s="4" t="s">
        <v>41</v>
      </c>
      <c r="B57" s="6" t="s">
        <v>24</v>
      </c>
      <c r="C57" s="6" t="s">
        <v>12</v>
      </c>
      <c r="D57" s="6" t="s">
        <v>435</v>
      </c>
      <c r="E57" s="6" t="s">
        <v>33</v>
      </c>
      <c r="F57" s="6" t="s">
        <v>55</v>
      </c>
      <c r="G57" s="6" t="s">
        <v>29</v>
      </c>
      <c r="H57" s="6" t="s">
        <v>436</v>
      </c>
      <c r="I57" s="6" t="s">
        <v>42</v>
      </c>
      <c r="J57" s="3"/>
      <c r="K57" s="3"/>
      <c r="L57" s="3"/>
      <c r="M57" s="46">
        <f>M58+M59</f>
        <v>586256593.35000002</v>
      </c>
      <c r="N57" s="50">
        <v>0</v>
      </c>
      <c r="O57" s="50">
        <v>35304.76</v>
      </c>
      <c r="P57" s="50">
        <f t="shared" si="1"/>
        <v>6.0220661738336762E-3</v>
      </c>
    </row>
    <row r="58" spans="1:16" ht="31.2" x14ac:dyDescent="0.25">
      <c r="A58" s="10" t="s">
        <v>115</v>
      </c>
      <c r="B58" s="2" t="s">
        <v>24</v>
      </c>
      <c r="C58" s="2" t="s">
        <v>12</v>
      </c>
      <c r="D58" s="2" t="s">
        <v>435</v>
      </c>
      <c r="E58" s="2" t="s">
        <v>33</v>
      </c>
      <c r="F58" s="2" t="s">
        <v>55</v>
      </c>
      <c r="G58" s="2" t="s">
        <v>29</v>
      </c>
      <c r="H58" s="2" t="s">
        <v>436</v>
      </c>
      <c r="I58" s="2" t="s">
        <v>42</v>
      </c>
      <c r="J58" s="3" t="s">
        <v>87</v>
      </c>
      <c r="K58" s="3" t="s">
        <v>116</v>
      </c>
      <c r="L58" s="3" t="s">
        <v>46</v>
      </c>
      <c r="M58" s="47">
        <v>14000000</v>
      </c>
      <c r="N58" s="50">
        <v>0</v>
      </c>
      <c r="O58" s="50">
        <v>35304.76</v>
      </c>
      <c r="P58" s="50">
        <f t="shared" ref="P58:P66" si="6">O58/M58*100</f>
        <v>0.2521768571428572</v>
      </c>
    </row>
    <row r="59" spans="1:16" ht="46.8" x14ac:dyDescent="0.25">
      <c r="A59" s="10" t="s">
        <v>414</v>
      </c>
      <c r="B59" s="2" t="s">
        <v>24</v>
      </c>
      <c r="C59" s="2" t="s">
        <v>12</v>
      </c>
      <c r="D59" s="2" t="s">
        <v>435</v>
      </c>
      <c r="E59" s="2" t="s">
        <v>33</v>
      </c>
      <c r="F59" s="2" t="s">
        <v>55</v>
      </c>
      <c r="G59" s="2" t="s">
        <v>29</v>
      </c>
      <c r="H59" s="2" t="s">
        <v>436</v>
      </c>
      <c r="I59" s="2" t="s">
        <v>42</v>
      </c>
      <c r="J59" s="3" t="s">
        <v>87</v>
      </c>
      <c r="K59" s="3" t="s">
        <v>114</v>
      </c>
      <c r="L59" s="3" t="s">
        <v>89</v>
      </c>
      <c r="M59" s="47">
        <f>572272000-15406.65</f>
        <v>572256593.35000002</v>
      </c>
      <c r="N59" s="50">
        <v>0</v>
      </c>
      <c r="O59" s="50">
        <v>0</v>
      </c>
      <c r="P59" s="50">
        <f t="shared" si="6"/>
        <v>0</v>
      </c>
    </row>
    <row r="60" spans="1:16" ht="31.2" x14ac:dyDescent="0.25">
      <c r="A60" s="4" t="s">
        <v>30</v>
      </c>
      <c r="B60" s="6" t="s">
        <v>24</v>
      </c>
      <c r="C60" s="6" t="s">
        <v>15</v>
      </c>
      <c r="D60" s="6" t="s">
        <v>0</v>
      </c>
      <c r="E60" s="6" t="s">
        <v>0</v>
      </c>
      <c r="F60" s="6" t="s">
        <v>0</v>
      </c>
      <c r="G60" s="6" t="s">
        <v>0</v>
      </c>
      <c r="H60" s="7" t="s">
        <v>0</v>
      </c>
      <c r="I60" s="7" t="s">
        <v>0</v>
      </c>
      <c r="J60" s="7" t="s">
        <v>0</v>
      </c>
      <c r="K60" s="7" t="s">
        <v>0</v>
      </c>
      <c r="L60" s="7" t="s">
        <v>0</v>
      </c>
      <c r="M60" s="46">
        <f>M61</f>
        <v>356726600.89999998</v>
      </c>
      <c r="N60" s="50">
        <v>146423.38</v>
      </c>
      <c r="O60" s="50">
        <v>146423.38</v>
      </c>
      <c r="P60" s="50">
        <f t="shared" si="6"/>
        <v>4.1046386681167744E-2</v>
      </c>
    </row>
    <row r="61" spans="1:16" ht="31.2" x14ac:dyDescent="0.25">
      <c r="A61" s="4" t="s">
        <v>109</v>
      </c>
      <c r="B61" s="6" t="s">
        <v>24</v>
      </c>
      <c r="C61" s="6" t="s">
        <v>15</v>
      </c>
      <c r="D61" s="6" t="s">
        <v>48</v>
      </c>
      <c r="E61" s="6" t="s">
        <v>0</v>
      </c>
      <c r="F61" s="6" t="s">
        <v>0</v>
      </c>
      <c r="G61" s="6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46">
        <f t="shared" ref="M61:M66" si="7">M62</f>
        <v>356726600.89999998</v>
      </c>
      <c r="N61" s="50">
        <v>146423.38</v>
      </c>
      <c r="O61" s="50">
        <v>146423.38</v>
      </c>
      <c r="P61" s="50">
        <f t="shared" si="6"/>
        <v>4.1046386681167744E-2</v>
      </c>
    </row>
    <row r="62" spans="1:16" ht="15.6" x14ac:dyDescent="0.25">
      <c r="A62" s="4" t="s">
        <v>32</v>
      </c>
      <c r="B62" s="6" t="s">
        <v>24</v>
      </c>
      <c r="C62" s="6" t="s">
        <v>15</v>
      </c>
      <c r="D62" s="6" t="s">
        <v>48</v>
      </c>
      <c r="E62" s="6" t="s">
        <v>33</v>
      </c>
      <c r="F62" s="6" t="s">
        <v>0</v>
      </c>
      <c r="G62" s="6" t="s">
        <v>0</v>
      </c>
      <c r="H62" s="7" t="s">
        <v>0</v>
      </c>
      <c r="I62" s="7" t="s">
        <v>0</v>
      </c>
      <c r="J62" s="7" t="s">
        <v>0</v>
      </c>
      <c r="K62" s="7" t="s">
        <v>0</v>
      </c>
      <c r="L62" s="7" t="s">
        <v>0</v>
      </c>
      <c r="M62" s="46">
        <f t="shared" si="7"/>
        <v>356726600.89999998</v>
      </c>
      <c r="N62" s="50">
        <v>146423.38</v>
      </c>
      <c r="O62" s="50">
        <v>146423.38</v>
      </c>
      <c r="P62" s="50">
        <f t="shared" si="6"/>
        <v>4.1046386681167744E-2</v>
      </c>
    </row>
    <row r="63" spans="1:16" ht="63.75" customHeight="1" x14ac:dyDescent="0.25">
      <c r="A63" s="14" t="s">
        <v>34</v>
      </c>
      <c r="B63" s="6" t="s">
        <v>24</v>
      </c>
      <c r="C63" s="6" t="s">
        <v>15</v>
      </c>
      <c r="D63" s="6" t="s">
        <v>48</v>
      </c>
      <c r="E63" s="6" t="s">
        <v>33</v>
      </c>
      <c r="F63" s="6"/>
      <c r="G63" s="6"/>
      <c r="H63" s="7"/>
      <c r="I63" s="7"/>
      <c r="J63" s="7"/>
      <c r="K63" s="7"/>
      <c r="L63" s="7"/>
      <c r="M63" s="46">
        <f t="shared" si="7"/>
        <v>356726600.89999998</v>
      </c>
      <c r="N63" s="50">
        <v>146423.38</v>
      </c>
      <c r="O63" s="50">
        <v>146423.38</v>
      </c>
      <c r="P63" s="50">
        <f t="shared" si="6"/>
        <v>4.1046386681167744E-2</v>
      </c>
    </row>
    <row r="64" spans="1:16" ht="15.6" x14ac:dyDescent="0.25">
      <c r="A64" s="8" t="s">
        <v>81</v>
      </c>
      <c r="B64" s="6" t="s">
        <v>24</v>
      </c>
      <c r="C64" s="6" t="s">
        <v>15</v>
      </c>
      <c r="D64" s="6" t="s">
        <v>48</v>
      </c>
      <c r="E64" s="6" t="s">
        <v>33</v>
      </c>
      <c r="F64" s="6" t="s">
        <v>55</v>
      </c>
      <c r="G64" s="6" t="s">
        <v>0</v>
      </c>
      <c r="H64" s="6" t="s">
        <v>0</v>
      </c>
      <c r="I64" s="6" t="s">
        <v>0</v>
      </c>
      <c r="J64" s="6" t="s">
        <v>0</v>
      </c>
      <c r="K64" s="6" t="s">
        <v>0</v>
      </c>
      <c r="L64" s="6" t="s">
        <v>0</v>
      </c>
      <c r="M64" s="46">
        <f t="shared" si="7"/>
        <v>356726600.89999998</v>
      </c>
      <c r="N64" s="50">
        <v>146423.38</v>
      </c>
      <c r="O64" s="50">
        <v>146423.38</v>
      </c>
      <c r="P64" s="50">
        <f t="shared" si="6"/>
        <v>4.1046386681167744E-2</v>
      </c>
    </row>
    <row r="65" spans="1:16" ht="15.6" x14ac:dyDescent="0.25">
      <c r="A65" s="8" t="s">
        <v>82</v>
      </c>
      <c r="B65" s="6" t="s">
        <v>24</v>
      </c>
      <c r="C65" s="6" t="s">
        <v>15</v>
      </c>
      <c r="D65" s="6" t="s">
        <v>48</v>
      </c>
      <c r="E65" s="6" t="s">
        <v>33</v>
      </c>
      <c r="F65" s="6" t="s">
        <v>55</v>
      </c>
      <c r="G65" s="6" t="s">
        <v>83</v>
      </c>
      <c r="H65" s="6" t="s">
        <v>0</v>
      </c>
      <c r="I65" s="6" t="s">
        <v>0</v>
      </c>
      <c r="J65" s="6" t="s">
        <v>0</v>
      </c>
      <c r="K65" s="6" t="s">
        <v>0</v>
      </c>
      <c r="L65" s="6" t="s">
        <v>0</v>
      </c>
      <c r="M65" s="46">
        <f t="shared" si="7"/>
        <v>356726600.89999998</v>
      </c>
      <c r="N65" s="50">
        <v>146423.38</v>
      </c>
      <c r="O65" s="50">
        <v>146423.38</v>
      </c>
      <c r="P65" s="50">
        <f t="shared" si="6"/>
        <v>4.1046386681167744E-2</v>
      </c>
    </row>
    <row r="66" spans="1:16" ht="46.8" x14ac:dyDescent="0.25">
      <c r="A66" s="4" t="s">
        <v>39</v>
      </c>
      <c r="B66" s="6" t="s">
        <v>24</v>
      </c>
      <c r="C66" s="6" t="s">
        <v>15</v>
      </c>
      <c r="D66" s="6" t="s">
        <v>48</v>
      </c>
      <c r="E66" s="6" t="s">
        <v>33</v>
      </c>
      <c r="F66" s="6" t="s">
        <v>55</v>
      </c>
      <c r="G66" s="6" t="s">
        <v>83</v>
      </c>
      <c r="H66" s="6" t="s">
        <v>40</v>
      </c>
      <c r="I66" s="7" t="s">
        <v>0</v>
      </c>
      <c r="J66" s="7" t="s">
        <v>0</v>
      </c>
      <c r="K66" s="7" t="s">
        <v>0</v>
      </c>
      <c r="L66" s="7" t="s">
        <v>0</v>
      </c>
      <c r="M66" s="46">
        <f t="shared" si="7"/>
        <v>356726600.89999998</v>
      </c>
      <c r="N66" s="50">
        <v>146423.38</v>
      </c>
      <c r="O66" s="50">
        <v>146423.38</v>
      </c>
      <c r="P66" s="50">
        <f t="shared" si="6"/>
        <v>4.1046386681167744E-2</v>
      </c>
    </row>
    <row r="67" spans="1:16" ht="46.8" x14ac:dyDescent="0.25">
      <c r="A67" s="4" t="s">
        <v>41</v>
      </c>
      <c r="B67" s="6" t="s">
        <v>24</v>
      </c>
      <c r="C67" s="6" t="s">
        <v>15</v>
      </c>
      <c r="D67" s="6" t="s">
        <v>48</v>
      </c>
      <c r="E67" s="6" t="s">
        <v>33</v>
      </c>
      <c r="F67" s="6" t="s">
        <v>55</v>
      </c>
      <c r="G67" s="6" t="s">
        <v>83</v>
      </c>
      <c r="H67" s="6" t="s">
        <v>40</v>
      </c>
      <c r="I67" s="6" t="s">
        <v>42</v>
      </c>
      <c r="J67" s="6" t="s">
        <v>0</v>
      </c>
      <c r="K67" s="6" t="s">
        <v>0</v>
      </c>
      <c r="L67" s="6" t="s">
        <v>0</v>
      </c>
      <c r="M67" s="46">
        <f>M68+M70+M71+M69</f>
        <v>356726600.89999998</v>
      </c>
      <c r="N67" s="50">
        <f>N71</f>
        <v>146423.38</v>
      </c>
      <c r="O67" s="50">
        <f t="shared" ref="O67" si="8">O71</f>
        <v>146423.38</v>
      </c>
      <c r="P67" s="50">
        <f>O67/M67*100</f>
        <v>4.1046386681167744E-2</v>
      </c>
    </row>
    <row r="68" spans="1:16" ht="31.2" x14ac:dyDescent="0.25">
      <c r="A68" s="13" t="s">
        <v>111</v>
      </c>
      <c r="B68" s="2" t="s">
        <v>24</v>
      </c>
      <c r="C68" s="2" t="s">
        <v>15</v>
      </c>
      <c r="D68" s="2" t="s">
        <v>48</v>
      </c>
      <c r="E68" s="2" t="s">
        <v>33</v>
      </c>
      <c r="F68" s="2" t="s">
        <v>55</v>
      </c>
      <c r="G68" s="2" t="s">
        <v>83</v>
      </c>
      <c r="H68" s="2" t="s">
        <v>40</v>
      </c>
      <c r="I68" s="2" t="s">
        <v>42</v>
      </c>
      <c r="J68" s="3" t="s">
        <v>110</v>
      </c>
      <c r="K68" s="3">
        <v>741</v>
      </c>
      <c r="L68" s="3">
        <v>2026</v>
      </c>
      <c r="M68" s="47">
        <v>500000</v>
      </c>
      <c r="N68" s="50">
        <v>0</v>
      </c>
      <c r="O68" s="50">
        <v>0</v>
      </c>
      <c r="P68" s="50">
        <v>0</v>
      </c>
    </row>
    <row r="69" spans="1:16" ht="31.2" x14ac:dyDescent="0.25">
      <c r="A69" s="13" t="s">
        <v>441</v>
      </c>
      <c r="B69" s="2" t="s">
        <v>24</v>
      </c>
      <c r="C69" s="2" t="s">
        <v>15</v>
      </c>
      <c r="D69" s="2" t="s">
        <v>48</v>
      </c>
      <c r="E69" s="2" t="s">
        <v>33</v>
      </c>
      <c r="F69" s="2" t="s">
        <v>55</v>
      </c>
      <c r="G69" s="2" t="s">
        <v>83</v>
      </c>
      <c r="H69" s="2" t="s">
        <v>40</v>
      </c>
      <c r="I69" s="2" t="s">
        <v>42</v>
      </c>
      <c r="J69" s="15" t="s">
        <v>443</v>
      </c>
      <c r="K69" s="3" t="s">
        <v>442</v>
      </c>
      <c r="L69" s="3">
        <v>2025</v>
      </c>
      <c r="M69" s="47">
        <v>500000</v>
      </c>
      <c r="N69" s="50">
        <v>0</v>
      </c>
      <c r="O69" s="50">
        <v>0</v>
      </c>
      <c r="P69" s="50">
        <v>0</v>
      </c>
    </row>
    <row r="70" spans="1:16" ht="46.8" x14ac:dyDescent="0.25">
      <c r="A70" s="13" t="s">
        <v>113</v>
      </c>
      <c r="B70" s="2" t="s">
        <v>24</v>
      </c>
      <c r="C70" s="2" t="s">
        <v>15</v>
      </c>
      <c r="D70" s="2" t="s">
        <v>48</v>
      </c>
      <c r="E70" s="2" t="s">
        <v>33</v>
      </c>
      <c r="F70" s="2" t="s">
        <v>55</v>
      </c>
      <c r="G70" s="2" t="s">
        <v>83</v>
      </c>
      <c r="H70" s="2" t="s">
        <v>40</v>
      </c>
      <c r="I70" s="2" t="s">
        <v>42</v>
      </c>
      <c r="J70" s="15" t="s">
        <v>209</v>
      </c>
      <c r="K70" s="3" t="s">
        <v>114</v>
      </c>
      <c r="L70" s="3" t="s">
        <v>89</v>
      </c>
      <c r="M70" s="47">
        <f>152654210+109156237.77</f>
        <v>261810447.76999998</v>
      </c>
      <c r="N70" s="50">
        <v>0</v>
      </c>
      <c r="O70" s="50">
        <v>0</v>
      </c>
      <c r="P70" s="50">
        <v>0</v>
      </c>
    </row>
    <row r="71" spans="1:16" ht="31.2" x14ac:dyDescent="0.25">
      <c r="A71" s="13" t="s">
        <v>423</v>
      </c>
      <c r="B71" s="2" t="s">
        <v>24</v>
      </c>
      <c r="C71" s="2" t="s">
        <v>15</v>
      </c>
      <c r="D71" s="2" t="s">
        <v>48</v>
      </c>
      <c r="E71" s="2" t="s">
        <v>33</v>
      </c>
      <c r="F71" s="2" t="s">
        <v>55</v>
      </c>
      <c r="G71" s="2" t="s">
        <v>83</v>
      </c>
      <c r="H71" s="2" t="s">
        <v>40</v>
      </c>
      <c r="I71" s="2" t="s">
        <v>42</v>
      </c>
      <c r="J71" s="15" t="s">
        <v>95</v>
      </c>
      <c r="K71" s="15" t="s">
        <v>424</v>
      </c>
      <c r="L71" s="3">
        <v>2022</v>
      </c>
      <c r="M71" s="47">
        <f>110341.64+93805811.49</f>
        <v>93916153.129999995</v>
      </c>
      <c r="N71" s="50">
        <v>146423.38</v>
      </c>
      <c r="O71" s="50">
        <v>146423.38</v>
      </c>
      <c r="P71" s="50">
        <f>O71/M71*100</f>
        <v>0.15590862180792137</v>
      </c>
    </row>
    <row r="72" spans="1:16" ht="31.2" x14ac:dyDescent="0.25">
      <c r="A72" s="4" t="s">
        <v>117</v>
      </c>
      <c r="B72" s="6" t="s">
        <v>25</v>
      </c>
      <c r="C72" s="6" t="s">
        <v>0</v>
      </c>
      <c r="D72" s="6" t="s">
        <v>0</v>
      </c>
      <c r="E72" s="6" t="s">
        <v>0</v>
      </c>
      <c r="F72" s="6" t="s">
        <v>0</v>
      </c>
      <c r="G72" s="6" t="s">
        <v>0</v>
      </c>
      <c r="H72" s="7" t="s">
        <v>0</v>
      </c>
      <c r="I72" s="7" t="s">
        <v>0</v>
      </c>
      <c r="J72" s="7" t="s">
        <v>0</v>
      </c>
      <c r="K72" s="7" t="s">
        <v>0</v>
      </c>
      <c r="L72" s="7" t="s">
        <v>0</v>
      </c>
      <c r="M72" s="46">
        <f>M73+M85</f>
        <v>48201757.520000003</v>
      </c>
      <c r="N72" s="50">
        <v>0</v>
      </c>
      <c r="O72" s="50">
        <v>0</v>
      </c>
      <c r="P72" s="50">
        <v>0</v>
      </c>
    </row>
    <row r="73" spans="1:16" ht="31.2" x14ac:dyDescent="0.25">
      <c r="A73" s="14" t="s">
        <v>194</v>
      </c>
      <c r="B73" s="6" t="s">
        <v>25</v>
      </c>
      <c r="C73" s="6" t="s">
        <v>12</v>
      </c>
      <c r="D73" s="6" t="s">
        <v>0</v>
      </c>
      <c r="E73" s="6" t="s">
        <v>0</v>
      </c>
      <c r="F73" s="6" t="s">
        <v>0</v>
      </c>
      <c r="G73" s="6" t="s">
        <v>0</v>
      </c>
      <c r="H73" s="7" t="s">
        <v>0</v>
      </c>
      <c r="I73" s="7" t="s">
        <v>0</v>
      </c>
      <c r="J73" s="7" t="s">
        <v>0</v>
      </c>
      <c r="K73" s="7" t="s">
        <v>0</v>
      </c>
      <c r="L73" s="7" t="s">
        <v>0</v>
      </c>
      <c r="M73" s="46">
        <f>M74</f>
        <v>44397515.200000003</v>
      </c>
      <c r="N73" s="50">
        <v>0</v>
      </c>
      <c r="O73" s="50">
        <v>0</v>
      </c>
      <c r="P73" s="50">
        <v>0</v>
      </c>
    </row>
    <row r="74" spans="1:16" ht="31.2" x14ac:dyDescent="0.25">
      <c r="A74" s="4" t="s">
        <v>118</v>
      </c>
      <c r="B74" s="6" t="s">
        <v>25</v>
      </c>
      <c r="C74" s="6" t="s">
        <v>12</v>
      </c>
      <c r="D74" s="6" t="s">
        <v>119</v>
      </c>
      <c r="E74" s="6" t="s">
        <v>0</v>
      </c>
      <c r="F74" s="6" t="s">
        <v>0</v>
      </c>
      <c r="G74" s="6" t="s">
        <v>0</v>
      </c>
      <c r="H74" s="7" t="s">
        <v>0</v>
      </c>
      <c r="I74" s="7" t="s">
        <v>0</v>
      </c>
      <c r="J74" s="7" t="s">
        <v>0</v>
      </c>
      <c r="K74" s="7" t="s">
        <v>0</v>
      </c>
      <c r="L74" s="7" t="s">
        <v>0</v>
      </c>
      <c r="M74" s="46">
        <f>M75</f>
        <v>44397515.200000003</v>
      </c>
      <c r="N74" s="50">
        <v>0</v>
      </c>
      <c r="O74" s="50">
        <v>0</v>
      </c>
      <c r="P74" s="50">
        <v>0</v>
      </c>
    </row>
    <row r="75" spans="1:16" ht="15.6" x14ac:dyDescent="0.25">
      <c r="A75" s="4" t="s">
        <v>32</v>
      </c>
      <c r="B75" s="6" t="s">
        <v>25</v>
      </c>
      <c r="C75" s="6" t="s">
        <v>12</v>
      </c>
      <c r="D75" s="6" t="s">
        <v>119</v>
      </c>
      <c r="E75" s="6" t="s">
        <v>33</v>
      </c>
      <c r="F75" s="6" t="s">
        <v>0</v>
      </c>
      <c r="G75" s="6" t="s">
        <v>0</v>
      </c>
      <c r="H75" s="7" t="s">
        <v>0</v>
      </c>
      <c r="I75" s="7" t="s">
        <v>0</v>
      </c>
      <c r="J75" s="7" t="s">
        <v>0</v>
      </c>
      <c r="K75" s="7" t="s">
        <v>0</v>
      </c>
      <c r="L75" s="7" t="s">
        <v>0</v>
      </c>
      <c r="M75" s="46">
        <f>M76</f>
        <v>44397515.200000003</v>
      </c>
      <c r="N75" s="50">
        <v>0</v>
      </c>
      <c r="O75" s="50">
        <v>0</v>
      </c>
      <c r="P75" s="50">
        <v>0</v>
      </c>
    </row>
    <row r="76" spans="1:16" ht="62.4" x14ac:dyDescent="0.25">
      <c r="A76" s="14" t="s">
        <v>34</v>
      </c>
      <c r="B76" s="6" t="s">
        <v>25</v>
      </c>
      <c r="C76" s="6" t="s">
        <v>12</v>
      </c>
      <c r="D76" s="6" t="s">
        <v>119</v>
      </c>
      <c r="E76" s="6" t="s">
        <v>33</v>
      </c>
      <c r="F76" s="6"/>
      <c r="G76" s="6"/>
      <c r="H76" s="7"/>
      <c r="I76" s="7"/>
      <c r="J76" s="7"/>
      <c r="K76" s="7"/>
      <c r="L76" s="7"/>
      <c r="M76" s="46">
        <f>M77</f>
        <v>44397515.200000003</v>
      </c>
      <c r="N76" s="50">
        <v>0</v>
      </c>
      <c r="O76" s="50">
        <v>0</v>
      </c>
      <c r="P76" s="50">
        <v>0</v>
      </c>
    </row>
    <row r="77" spans="1:16" ht="15.6" x14ac:dyDescent="0.25">
      <c r="A77" s="8" t="s">
        <v>120</v>
      </c>
      <c r="B77" s="6" t="s">
        <v>25</v>
      </c>
      <c r="C77" s="6" t="s">
        <v>12</v>
      </c>
      <c r="D77" s="6" t="s">
        <v>119</v>
      </c>
      <c r="E77" s="6" t="s">
        <v>33</v>
      </c>
      <c r="F77" s="6" t="s">
        <v>121</v>
      </c>
      <c r="G77" s="6" t="s">
        <v>0</v>
      </c>
      <c r="H77" s="6" t="s">
        <v>0</v>
      </c>
      <c r="I77" s="6" t="s">
        <v>0</v>
      </c>
      <c r="J77" s="6" t="s">
        <v>0</v>
      </c>
      <c r="K77" s="6" t="s">
        <v>0</v>
      </c>
      <c r="L77" s="6" t="s">
        <v>0</v>
      </c>
      <c r="M77" s="46">
        <f>M78</f>
        <v>44397515.200000003</v>
      </c>
      <c r="N77" s="50">
        <v>0</v>
      </c>
      <c r="O77" s="50">
        <v>0</v>
      </c>
      <c r="P77" s="50">
        <v>0</v>
      </c>
    </row>
    <row r="78" spans="1:16" ht="15.6" x14ac:dyDescent="0.25">
      <c r="A78" s="8" t="s">
        <v>122</v>
      </c>
      <c r="B78" s="6" t="s">
        <v>25</v>
      </c>
      <c r="C78" s="6" t="s">
        <v>12</v>
      </c>
      <c r="D78" s="6" t="s">
        <v>119</v>
      </c>
      <c r="E78" s="6" t="s">
        <v>33</v>
      </c>
      <c r="F78" s="6" t="s">
        <v>121</v>
      </c>
      <c r="G78" s="6" t="s">
        <v>83</v>
      </c>
      <c r="H78" s="6" t="s">
        <v>0</v>
      </c>
      <c r="I78" s="6" t="s">
        <v>0</v>
      </c>
      <c r="J78" s="6" t="s">
        <v>0</v>
      </c>
      <c r="K78" s="6" t="s">
        <v>0</v>
      </c>
      <c r="L78" s="6" t="s">
        <v>0</v>
      </c>
      <c r="M78" s="46">
        <f>M79+M82</f>
        <v>44397515.200000003</v>
      </c>
      <c r="N78" s="50">
        <v>0</v>
      </c>
      <c r="O78" s="50">
        <v>0</v>
      </c>
      <c r="P78" s="50">
        <v>0</v>
      </c>
    </row>
    <row r="79" spans="1:16" ht="46.8" x14ac:dyDescent="0.25">
      <c r="A79" s="4" t="s">
        <v>39</v>
      </c>
      <c r="B79" s="6" t="s">
        <v>25</v>
      </c>
      <c r="C79" s="6" t="s">
        <v>12</v>
      </c>
      <c r="D79" s="6" t="s">
        <v>119</v>
      </c>
      <c r="E79" s="6" t="s">
        <v>33</v>
      </c>
      <c r="F79" s="6" t="s">
        <v>121</v>
      </c>
      <c r="G79" s="6" t="s">
        <v>83</v>
      </c>
      <c r="H79" s="6" t="s">
        <v>40</v>
      </c>
      <c r="I79" s="7" t="s">
        <v>0</v>
      </c>
      <c r="J79" s="7" t="s">
        <v>0</v>
      </c>
      <c r="K79" s="7" t="s">
        <v>0</v>
      </c>
      <c r="L79" s="7" t="s">
        <v>0</v>
      </c>
      <c r="M79" s="46">
        <f>M80</f>
        <v>19397515.199999999</v>
      </c>
      <c r="N79" s="50">
        <v>0</v>
      </c>
      <c r="O79" s="50">
        <v>0</v>
      </c>
      <c r="P79" s="50">
        <v>0</v>
      </c>
    </row>
    <row r="80" spans="1:16" ht="46.8" x14ac:dyDescent="0.25">
      <c r="A80" s="4" t="s">
        <v>41</v>
      </c>
      <c r="B80" s="6" t="s">
        <v>25</v>
      </c>
      <c r="C80" s="6" t="s">
        <v>12</v>
      </c>
      <c r="D80" s="6" t="s">
        <v>119</v>
      </c>
      <c r="E80" s="6" t="s">
        <v>33</v>
      </c>
      <c r="F80" s="6" t="s">
        <v>121</v>
      </c>
      <c r="G80" s="6" t="s">
        <v>83</v>
      </c>
      <c r="H80" s="6" t="s">
        <v>40</v>
      </c>
      <c r="I80" s="6" t="s">
        <v>42</v>
      </c>
      <c r="J80" s="6" t="s">
        <v>0</v>
      </c>
      <c r="K80" s="6" t="s">
        <v>0</v>
      </c>
      <c r="L80" s="6" t="s">
        <v>0</v>
      </c>
      <c r="M80" s="46">
        <f>M81</f>
        <v>19397515.199999999</v>
      </c>
      <c r="N80" s="50">
        <v>0</v>
      </c>
      <c r="O80" s="50">
        <v>0</v>
      </c>
      <c r="P80" s="50">
        <v>0</v>
      </c>
    </row>
    <row r="81" spans="1:16" ht="46.8" x14ac:dyDescent="0.25">
      <c r="A81" s="13" t="s">
        <v>123</v>
      </c>
      <c r="B81" s="2" t="s">
        <v>25</v>
      </c>
      <c r="C81" s="2" t="s">
        <v>12</v>
      </c>
      <c r="D81" s="2" t="s">
        <v>119</v>
      </c>
      <c r="E81" s="2" t="s">
        <v>33</v>
      </c>
      <c r="F81" s="2" t="s">
        <v>121</v>
      </c>
      <c r="G81" s="2" t="s">
        <v>83</v>
      </c>
      <c r="H81" s="2" t="s">
        <v>40</v>
      </c>
      <c r="I81" s="2" t="s">
        <v>42</v>
      </c>
      <c r="J81" s="3" t="s">
        <v>143</v>
      </c>
      <c r="K81" s="3" t="s">
        <v>398</v>
      </c>
      <c r="L81" s="3">
        <v>2024</v>
      </c>
      <c r="M81" s="47">
        <f>10000000+9397515.2</f>
        <v>19397515.199999999</v>
      </c>
      <c r="N81" s="50">
        <v>0</v>
      </c>
      <c r="O81" s="50">
        <v>0</v>
      </c>
      <c r="P81" s="50">
        <v>0</v>
      </c>
    </row>
    <row r="82" spans="1:16" ht="46.8" x14ac:dyDescent="0.25">
      <c r="A82" s="4" t="s">
        <v>124</v>
      </c>
      <c r="B82" s="6" t="s">
        <v>25</v>
      </c>
      <c r="C82" s="6" t="s">
        <v>12</v>
      </c>
      <c r="D82" s="6" t="s">
        <v>119</v>
      </c>
      <c r="E82" s="6" t="s">
        <v>33</v>
      </c>
      <c r="F82" s="6" t="s">
        <v>121</v>
      </c>
      <c r="G82" s="6" t="s">
        <v>83</v>
      </c>
      <c r="H82" s="6" t="s">
        <v>125</v>
      </c>
      <c r="I82" s="7" t="s">
        <v>0</v>
      </c>
      <c r="J82" s="7" t="s">
        <v>0</v>
      </c>
      <c r="K82" s="7" t="s">
        <v>0</v>
      </c>
      <c r="L82" s="7" t="s">
        <v>0</v>
      </c>
      <c r="M82" s="46">
        <f>M83</f>
        <v>25000000</v>
      </c>
      <c r="N82" s="50">
        <v>0</v>
      </c>
      <c r="O82" s="50">
        <v>0</v>
      </c>
      <c r="P82" s="50">
        <v>0</v>
      </c>
    </row>
    <row r="83" spans="1:16" ht="46.8" x14ac:dyDescent="0.25">
      <c r="A83" s="4" t="s">
        <v>41</v>
      </c>
      <c r="B83" s="6" t="s">
        <v>25</v>
      </c>
      <c r="C83" s="6" t="s">
        <v>12</v>
      </c>
      <c r="D83" s="6" t="s">
        <v>119</v>
      </c>
      <c r="E83" s="6" t="s">
        <v>33</v>
      </c>
      <c r="F83" s="6" t="s">
        <v>121</v>
      </c>
      <c r="G83" s="6" t="s">
        <v>83</v>
      </c>
      <c r="H83" s="6" t="s">
        <v>125</v>
      </c>
      <c r="I83" s="6" t="s">
        <v>42</v>
      </c>
      <c r="J83" s="6" t="s">
        <v>0</v>
      </c>
      <c r="K83" s="6" t="s">
        <v>0</v>
      </c>
      <c r="L83" s="6" t="s">
        <v>0</v>
      </c>
      <c r="M83" s="46">
        <f>M84</f>
        <v>25000000</v>
      </c>
      <c r="N83" s="50">
        <v>0</v>
      </c>
      <c r="O83" s="50">
        <v>0</v>
      </c>
      <c r="P83" s="50">
        <v>0</v>
      </c>
    </row>
    <row r="84" spans="1:16" ht="78" x14ac:dyDescent="0.25">
      <c r="A84" s="13" t="s">
        <v>126</v>
      </c>
      <c r="B84" s="2" t="s">
        <v>25</v>
      </c>
      <c r="C84" s="2" t="s">
        <v>12</v>
      </c>
      <c r="D84" s="2" t="s">
        <v>119</v>
      </c>
      <c r="E84" s="2" t="s">
        <v>33</v>
      </c>
      <c r="F84" s="2" t="s">
        <v>121</v>
      </c>
      <c r="G84" s="2" t="s">
        <v>83</v>
      </c>
      <c r="H84" s="2" t="s">
        <v>125</v>
      </c>
      <c r="I84" s="2" t="s">
        <v>42</v>
      </c>
      <c r="J84" s="3" t="s">
        <v>128</v>
      </c>
      <c r="K84" s="3" t="s">
        <v>127</v>
      </c>
      <c r="L84" s="3" t="s">
        <v>60</v>
      </c>
      <c r="M84" s="47">
        <v>25000000</v>
      </c>
      <c r="N84" s="50">
        <v>0</v>
      </c>
      <c r="O84" s="50">
        <v>0</v>
      </c>
      <c r="P84" s="50">
        <v>0</v>
      </c>
    </row>
    <row r="85" spans="1:16" ht="31.2" x14ac:dyDescent="0.25">
      <c r="A85" s="4" t="s">
        <v>30</v>
      </c>
      <c r="B85" s="6" t="s">
        <v>25</v>
      </c>
      <c r="C85" s="6" t="s">
        <v>15</v>
      </c>
      <c r="D85" s="6" t="s">
        <v>0</v>
      </c>
      <c r="E85" s="6" t="s">
        <v>0</v>
      </c>
      <c r="F85" s="6" t="s">
        <v>0</v>
      </c>
      <c r="G85" s="6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46">
        <f t="shared" ref="M85:M92" si="9">M86</f>
        <v>3804242.32</v>
      </c>
      <c r="N85" s="50">
        <v>0</v>
      </c>
      <c r="O85" s="50">
        <v>0</v>
      </c>
      <c r="P85" s="50">
        <v>0</v>
      </c>
    </row>
    <row r="86" spans="1:16" ht="15.6" x14ac:dyDescent="0.25">
      <c r="A86" s="4" t="s">
        <v>135</v>
      </c>
      <c r="B86" s="6" t="s">
        <v>25</v>
      </c>
      <c r="C86" s="6" t="s">
        <v>15</v>
      </c>
      <c r="D86" s="6" t="s">
        <v>48</v>
      </c>
      <c r="E86" s="6" t="s">
        <v>0</v>
      </c>
      <c r="F86" s="6" t="s">
        <v>0</v>
      </c>
      <c r="G86" s="6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46">
        <f t="shared" si="9"/>
        <v>3804242.32</v>
      </c>
      <c r="N86" s="50">
        <v>0</v>
      </c>
      <c r="O86" s="50">
        <v>0</v>
      </c>
      <c r="P86" s="50">
        <v>0</v>
      </c>
    </row>
    <row r="87" spans="1:16" ht="15.6" x14ac:dyDescent="0.25">
      <c r="A87" s="4" t="s">
        <v>32</v>
      </c>
      <c r="B87" s="6" t="s">
        <v>25</v>
      </c>
      <c r="C87" s="6" t="s">
        <v>15</v>
      </c>
      <c r="D87" s="6" t="s">
        <v>48</v>
      </c>
      <c r="E87" s="6" t="s">
        <v>33</v>
      </c>
      <c r="F87" s="6" t="s">
        <v>0</v>
      </c>
      <c r="G87" s="6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7" t="s">
        <v>0</v>
      </c>
      <c r="M87" s="46">
        <f t="shared" si="9"/>
        <v>3804242.32</v>
      </c>
      <c r="N87" s="50">
        <v>0</v>
      </c>
      <c r="O87" s="50">
        <v>0</v>
      </c>
      <c r="P87" s="50">
        <v>0</v>
      </c>
    </row>
    <row r="88" spans="1:16" ht="62.4" x14ac:dyDescent="0.25">
      <c r="A88" s="4" t="s">
        <v>34</v>
      </c>
      <c r="B88" s="6" t="s">
        <v>25</v>
      </c>
      <c r="C88" s="6" t="s">
        <v>15</v>
      </c>
      <c r="D88" s="6" t="s">
        <v>48</v>
      </c>
      <c r="E88" s="6" t="s">
        <v>33</v>
      </c>
      <c r="F88" s="6" t="s">
        <v>0</v>
      </c>
      <c r="G88" s="6" t="s">
        <v>0</v>
      </c>
      <c r="H88" s="7" t="s">
        <v>0</v>
      </c>
      <c r="I88" s="7" t="s">
        <v>0</v>
      </c>
      <c r="J88" s="7" t="s">
        <v>0</v>
      </c>
      <c r="K88" s="7" t="s">
        <v>0</v>
      </c>
      <c r="L88" s="7" t="s">
        <v>0</v>
      </c>
      <c r="M88" s="46">
        <f t="shared" si="9"/>
        <v>3804242.32</v>
      </c>
      <c r="N88" s="50">
        <v>0</v>
      </c>
      <c r="O88" s="50">
        <v>0</v>
      </c>
      <c r="P88" s="50">
        <v>0</v>
      </c>
    </row>
    <row r="89" spans="1:16" ht="15.6" x14ac:dyDescent="0.25">
      <c r="A89" s="8" t="s">
        <v>120</v>
      </c>
      <c r="B89" s="6" t="s">
        <v>25</v>
      </c>
      <c r="C89" s="6" t="s">
        <v>15</v>
      </c>
      <c r="D89" s="6" t="s">
        <v>48</v>
      </c>
      <c r="E89" s="6" t="s">
        <v>33</v>
      </c>
      <c r="F89" s="6" t="s">
        <v>121</v>
      </c>
      <c r="G89" s="6" t="s">
        <v>0</v>
      </c>
      <c r="H89" s="6" t="s">
        <v>0</v>
      </c>
      <c r="I89" s="6" t="s">
        <v>0</v>
      </c>
      <c r="J89" s="6" t="s">
        <v>0</v>
      </c>
      <c r="K89" s="6" t="s">
        <v>0</v>
      </c>
      <c r="L89" s="6" t="s">
        <v>0</v>
      </c>
      <c r="M89" s="46">
        <f t="shared" si="9"/>
        <v>3804242.32</v>
      </c>
      <c r="N89" s="50">
        <v>0</v>
      </c>
      <c r="O89" s="50">
        <v>0</v>
      </c>
      <c r="P89" s="50">
        <v>0</v>
      </c>
    </row>
    <row r="90" spans="1:16" ht="15.6" x14ac:dyDescent="0.25">
      <c r="A90" s="8" t="s">
        <v>122</v>
      </c>
      <c r="B90" s="6" t="s">
        <v>25</v>
      </c>
      <c r="C90" s="6" t="s">
        <v>15</v>
      </c>
      <c r="D90" s="6" t="s">
        <v>48</v>
      </c>
      <c r="E90" s="6" t="s">
        <v>33</v>
      </c>
      <c r="F90" s="6" t="s">
        <v>121</v>
      </c>
      <c r="G90" s="6" t="s">
        <v>83</v>
      </c>
      <c r="H90" s="6" t="s">
        <v>0</v>
      </c>
      <c r="I90" s="6" t="s">
        <v>0</v>
      </c>
      <c r="J90" s="6" t="s">
        <v>0</v>
      </c>
      <c r="K90" s="6" t="s">
        <v>0</v>
      </c>
      <c r="L90" s="6" t="s">
        <v>0</v>
      </c>
      <c r="M90" s="46">
        <f t="shared" si="9"/>
        <v>3804242.32</v>
      </c>
      <c r="N90" s="50">
        <v>0</v>
      </c>
      <c r="O90" s="50">
        <v>0</v>
      </c>
      <c r="P90" s="50">
        <v>0</v>
      </c>
    </row>
    <row r="91" spans="1:16" ht="46.8" x14ac:dyDescent="0.25">
      <c r="A91" s="4" t="s">
        <v>39</v>
      </c>
      <c r="B91" s="6" t="s">
        <v>25</v>
      </c>
      <c r="C91" s="6" t="s">
        <v>15</v>
      </c>
      <c r="D91" s="6" t="s">
        <v>48</v>
      </c>
      <c r="E91" s="6" t="s">
        <v>33</v>
      </c>
      <c r="F91" s="6" t="s">
        <v>121</v>
      </c>
      <c r="G91" s="6" t="s">
        <v>83</v>
      </c>
      <c r="H91" s="6" t="s">
        <v>40</v>
      </c>
      <c r="I91" s="7" t="s">
        <v>0</v>
      </c>
      <c r="J91" s="7" t="s">
        <v>0</v>
      </c>
      <c r="K91" s="7" t="s">
        <v>0</v>
      </c>
      <c r="L91" s="7" t="s">
        <v>0</v>
      </c>
      <c r="M91" s="46">
        <f t="shared" si="9"/>
        <v>3804242.32</v>
      </c>
      <c r="N91" s="50">
        <v>0</v>
      </c>
      <c r="O91" s="50">
        <v>0</v>
      </c>
      <c r="P91" s="50">
        <v>0</v>
      </c>
    </row>
    <row r="92" spans="1:16" ht="46.8" x14ac:dyDescent="0.25">
      <c r="A92" s="4" t="s">
        <v>41</v>
      </c>
      <c r="B92" s="6" t="s">
        <v>25</v>
      </c>
      <c r="C92" s="6" t="s">
        <v>15</v>
      </c>
      <c r="D92" s="6" t="s">
        <v>48</v>
      </c>
      <c r="E92" s="6" t="s">
        <v>33</v>
      </c>
      <c r="F92" s="6" t="s">
        <v>121</v>
      </c>
      <c r="G92" s="6" t="s">
        <v>83</v>
      </c>
      <c r="H92" s="6" t="s">
        <v>40</v>
      </c>
      <c r="I92" s="6" t="s">
        <v>42</v>
      </c>
      <c r="J92" s="6" t="s">
        <v>0</v>
      </c>
      <c r="K92" s="6" t="s">
        <v>0</v>
      </c>
      <c r="L92" s="6" t="s">
        <v>0</v>
      </c>
      <c r="M92" s="46">
        <f t="shared" si="9"/>
        <v>3804242.32</v>
      </c>
      <c r="N92" s="50">
        <v>0</v>
      </c>
      <c r="O92" s="50">
        <v>0</v>
      </c>
      <c r="P92" s="50">
        <v>0</v>
      </c>
    </row>
    <row r="93" spans="1:16" ht="78" x14ac:dyDescent="0.25">
      <c r="A93" s="13" t="s">
        <v>136</v>
      </c>
      <c r="B93" s="2" t="s">
        <v>25</v>
      </c>
      <c r="C93" s="2" t="s">
        <v>15</v>
      </c>
      <c r="D93" s="2" t="s">
        <v>48</v>
      </c>
      <c r="E93" s="2" t="s">
        <v>33</v>
      </c>
      <c r="F93" s="2" t="s">
        <v>121</v>
      </c>
      <c r="G93" s="2" t="s">
        <v>83</v>
      </c>
      <c r="H93" s="2" t="s">
        <v>40</v>
      </c>
      <c r="I93" s="2" t="s">
        <v>42</v>
      </c>
      <c r="J93" s="3" t="s">
        <v>110</v>
      </c>
      <c r="K93" s="3" t="s">
        <v>137</v>
      </c>
      <c r="L93" s="3" t="s">
        <v>89</v>
      </c>
      <c r="M93" s="47">
        <v>3804242.32</v>
      </c>
      <c r="N93" s="50">
        <v>0</v>
      </c>
      <c r="O93" s="50">
        <v>0</v>
      </c>
      <c r="P93" s="50">
        <v>0</v>
      </c>
    </row>
    <row r="94" spans="1:16" ht="31.2" x14ac:dyDescent="0.25">
      <c r="A94" s="4" t="s">
        <v>138</v>
      </c>
      <c r="B94" s="6" t="s">
        <v>26</v>
      </c>
      <c r="C94" s="6" t="s">
        <v>0</v>
      </c>
      <c r="D94" s="6" t="s">
        <v>0</v>
      </c>
      <c r="E94" s="6" t="s">
        <v>0</v>
      </c>
      <c r="F94" s="6" t="s">
        <v>0</v>
      </c>
      <c r="G94" s="6" t="s">
        <v>0</v>
      </c>
      <c r="H94" s="7" t="s">
        <v>0</v>
      </c>
      <c r="I94" s="7" t="s">
        <v>0</v>
      </c>
      <c r="J94" s="7" t="s">
        <v>0</v>
      </c>
      <c r="K94" s="7" t="s">
        <v>0</v>
      </c>
      <c r="L94" s="7" t="s">
        <v>0</v>
      </c>
      <c r="M94" s="46">
        <f t="shared" ref="M94:M102" si="10">M95</f>
        <v>1000000</v>
      </c>
      <c r="N94" s="50">
        <v>0</v>
      </c>
      <c r="O94" s="50">
        <v>0</v>
      </c>
      <c r="P94" s="50">
        <v>0</v>
      </c>
    </row>
    <row r="95" spans="1:16" ht="31.2" x14ac:dyDescent="0.25">
      <c r="A95" s="4" t="s">
        <v>30</v>
      </c>
      <c r="B95" s="6" t="s">
        <v>26</v>
      </c>
      <c r="C95" s="6" t="s">
        <v>15</v>
      </c>
      <c r="D95" s="6" t="s">
        <v>0</v>
      </c>
      <c r="E95" s="6" t="s">
        <v>0</v>
      </c>
      <c r="F95" s="6" t="s">
        <v>0</v>
      </c>
      <c r="G95" s="6" t="s">
        <v>0</v>
      </c>
      <c r="H95" s="7" t="s">
        <v>0</v>
      </c>
      <c r="I95" s="7" t="s">
        <v>0</v>
      </c>
      <c r="J95" s="7" t="s">
        <v>0</v>
      </c>
      <c r="K95" s="7" t="s">
        <v>0</v>
      </c>
      <c r="L95" s="7" t="s">
        <v>0</v>
      </c>
      <c r="M95" s="46">
        <f t="shared" si="10"/>
        <v>1000000</v>
      </c>
      <c r="N95" s="50">
        <v>0</v>
      </c>
      <c r="O95" s="50">
        <v>0</v>
      </c>
      <c r="P95" s="50">
        <v>0</v>
      </c>
    </row>
    <row r="96" spans="1:16" ht="46.8" x14ac:dyDescent="0.25">
      <c r="A96" s="4" t="s">
        <v>139</v>
      </c>
      <c r="B96" s="6" t="s">
        <v>26</v>
      </c>
      <c r="C96" s="6" t="s">
        <v>15</v>
      </c>
      <c r="D96" s="6" t="s">
        <v>53</v>
      </c>
      <c r="E96" s="6" t="s">
        <v>0</v>
      </c>
      <c r="F96" s="6" t="s">
        <v>0</v>
      </c>
      <c r="G96" s="6" t="s">
        <v>0</v>
      </c>
      <c r="H96" s="7" t="s">
        <v>0</v>
      </c>
      <c r="I96" s="7" t="s">
        <v>0</v>
      </c>
      <c r="J96" s="7" t="s">
        <v>0</v>
      </c>
      <c r="K96" s="7" t="s">
        <v>0</v>
      </c>
      <c r="L96" s="7" t="s">
        <v>0</v>
      </c>
      <c r="M96" s="46">
        <f t="shared" si="10"/>
        <v>1000000</v>
      </c>
      <c r="N96" s="50">
        <v>0</v>
      </c>
      <c r="O96" s="50">
        <v>0</v>
      </c>
      <c r="P96" s="50">
        <v>0</v>
      </c>
    </row>
    <row r="97" spans="1:16" ht="15.6" x14ac:dyDescent="0.25">
      <c r="A97" s="4" t="s">
        <v>32</v>
      </c>
      <c r="B97" s="6" t="s">
        <v>26</v>
      </c>
      <c r="C97" s="6" t="s">
        <v>15</v>
      </c>
      <c r="D97" s="6" t="s">
        <v>53</v>
      </c>
      <c r="E97" s="6" t="s">
        <v>33</v>
      </c>
      <c r="F97" s="6" t="s">
        <v>0</v>
      </c>
      <c r="G97" s="6" t="s">
        <v>0</v>
      </c>
      <c r="H97" s="7" t="s">
        <v>0</v>
      </c>
      <c r="I97" s="7" t="s">
        <v>0</v>
      </c>
      <c r="J97" s="7" t="s">
        <v>0</v>
      </c>
      <c r="K97" s="7" t="s">
        <v>0</v>
      </c>
      <c r="L97" s="7" t="s">
        <v>0</v>
      </c>
      <c r="M97" s="46">
        <f t="shared" si="10"/>
        <v>1000000</v>
      </c>
      <c r="N97" s="50">
        <v>0</v>
      </c>
      <c r="O97" s="50">
        <v>0</v>
      </c>
      <c r="P97" s="50">
        <v>0</v>
      </c>
    </row>
    <row r="98" spans="1:16" ht="62.4" x14ac:dyDescent="0.25">
      <c r="A98" s="4" t="s">
        <v>34</v>
      </c>
      <c r="B98" s="6" t="s">
        <v>26</v>
      </c>
      <c r="C98" s="6" t="s">
        <v>15</v>
      </c>
      <c r="D98" s="6" t="s">
        <v>53</v>
      </c>
      <c r="E98" s="6" t="s">
        <v>33</v>
      </c>
      <c r="F98" s="6" t="s">
        <v>0</v>
      </c>
      <c r="G98" s="6" t="s">
        <v>0</v>
      </c>
      <c r="H98" s="7" t="s">
        <v>0</v>
      </c>
      <c r="I98" s="7" t="s">
        <v>0</v>
      </c>
      <c r="J98" s="7" t="s">
        <v>0</v>
      </c>
      <c r="K98" s="7" t="s">
        <v>0</v>
      </c>
      <c r="L98" s="7" t="s">
        <v>0</v>
      </c>
      <c r="M98" s="46">
        <f t="shared" si="10"/>
        <v>1000000</v>
      </c>
      <c r="N98" s="50">
        <v>0</v>
      </c>
      <c r="O98" s="50">
        <v>0</v>
      </c>
      <c r="P98" s="50">
        <v>0</v>
      </c>
    </row>
    <row r="99" spans="1:16" ht="15.6" x14ac:dyDescent="0.25">
      <c r="A99" s="8" t="s">
        <v>140</v>
      </c>
      <c r="B99" s="6" t="s">
        <v>26</v>
      </c>
      <c r="C99" s="6" t="s">
        <v>15</v>
      </c>
      <c r="D99" s="6" t="s">
        <v>53</v>
      </c>
      <c r="E99" s="6" t="s">
        <v>33</v>
      </c>
      <c r="F99" s="6" t="s">
        <v>48</v>
      </c>
      <c r="G99" s="6" t="s">
        <v>0</v>
      </c>
      <c r="H99" s="6" t="s">
        <v>0</v>
      </c>
      <c r="I99" s="6" t="s">
        <v>0</v>
      </c>
      <c r="J99" s="6" t="s">
        <v>0</v>
      </c>
      <c r="K99" s="6" t="s">
        <v>0</v>
      </c>
      <c r="L99" s="6" t="s">
        <v>0</v>
      </c>
      <c r="M99" s="46">
        <f t="shared" si="10"/>
        <v>1000000</v>
      </c>
      <c r="N99" s="50">
        <v>0</v>
      </c>
      <c r="O99" s="50">
        <v>0</v>
      </c>
      <c r="P99" s="50">
        <v>0</v>
      </c>
    </row>
    <row r="100" spans="1:16" ht="15.6" x14ac:dyDescent="0.25">
      <c r="A100" s="8" t="s">
        <v>141</v>
      </c>
      <c r="B100" s="6" t="s">
        <v>26</v>
      </c>
      <c r="C100" s="6" t="s">
        <v>15</v>
      </c>
      <c r="D100" s="6" t="s">
        <v>53</v>
      </c>
      <c r="E100" s="6" t="s">
        <v>33</v>
      </c>
      <c r="F100" s="6" t="s">
        <v>48</v>
      </c>
      <c r="G100" s="6" t="s">
        <v>29</v>
      </c>
      <c r="H100" s="6" t="s">
        <v>0</v>
      </c>
      <c r="I100" s="6" t="s">
        <v>0</v>
      </c>
      <c r="J100" s="6" t="s">
        <v>0</v>
      </c>
      <c r="K100" s="6" t="s">
        <v>0</v>
      </c>
      <c r="L100" s="6" t="s">
        <v>0</v>
      </c>
      <c r="M100" s="46">
        <f t="shared" si="10"/>
        <v>1000000</v>
      </c>
      <c r="N100" s="50">
        <v>0</v>
      </c>
      <c r="O100" s="50">
        <v>0</v>
      </c>
      <c r="P100" s="50">
        <v>0</v>
      </c>
    </row>
    <row r="101" spans="1:16" ht="46.8" x14ac:dyDescent="0.25">
      <c r="A101" s="4" t="s">
        <v>39</v>
      </c>
      <c r="B101" s="6" t="s">
        <v>26</v>
      </c>
      <c r="C101" s="6" t="s">
        <v>15</v>
      </c>
      <c r="D101" s="6" t="s">
        <v>53</v>
      </c>
      <c r="E101" s="6" t="s">
        <v>33</v>
      </c>
      <c r="F101" s="6" t="s">
        <v>48</v>
      </c>
      <c r="G101" s="6" t="s">
        <v>29</v>
      </c>
      <c r="H101" s="6" t="s">
        <v>40</v>
      </c>
      <c r="I101" s="7" t="s">
        <v>0</v>
      </c>
      <c r="J101" s="7" t="s">
        <v>0</v>
      </c>
      <c r="K101" s="7" t="s">
        <v>0</v>
      </c>
      <c r="L101" s="7" t="s">
        <v>0</v>
      </c>
      <c r="M101" s="46">
        <f t="shared" si="10"/>
        <v>1000000</v>
      </c>
      <c r="N101" s="50">
        <v>0</v>
      </c>
      <c r="O101" s="50">
        <v>0</v>
      </c>
      <c r="P101" s="50">
        <v>0</v>
      </c>
    </row>
    <row r="102" spans="1:16" ht="46.8" x14ac:dyDescent="0.25">
      <c r="A102" s="4" t="s">
        <v>41</v>
      </c>
      <c r="B102" s="6" t="s">
        <v>26</v>
      </c>
      <c r="C102" s="6" t="s">
        <v>15</v>
      </c>
      <c r="D102" s="6" t="s">
        <v>53</v>
      </c>
      <c r="E102" s="6" t="s">
        <v>33</v>
      </c>
      <c r="F102" s="6" t="s">
        <v>48</v>
      </c>
      <c r="G102" s="6" t="s">
        <v>29</v>
      </c>
      <c r="H102" s="6" t="s">
        <v>40</v>
      </c>
      <c r="I102" s="6" t="s">
        <v>42</v>
      </c>
      <c r="J102" s="6" t="s">
        <v>0</v>
      </c>
      <c r="K102" s="6" t="s">
        <v>0</v>
      </c>
      <c r="L102" s="6" t="s">
        <v>0</v>
      </c>
      <c r="M102" s="46">
        <f t="shared" si="10"/>
        <v>1000000</v>
      </c>
      <c r="N102" s="50">
        <v>0</v>
      </c>
      <c r="O102" s="50">
        <v>0</v>
      </c>
      <c r="P102" s="50">
        <f t="shared" ref="P102:P111" si="11">O102/M102*100</f>
        <v>0</v>
      </c>
    </row>
    <row r="103" spans="1:16" ht="31.2" x14ac:dyDescent="0.25">
      <c r="A103" s="13" t="s">
        <v>142</v>
      </c>
      <c r="B103" s="2" t="s">
        <v>26</v>
      </c>
      <c r="C103" s="2" t="s">
        <v>15</v>
      </c>
      <c r="D103" s="2" t="s">
        <v>53</v>
      </c>
      <c r="E103" s="2" t="s">
        <v>33</v>
      </c>
      <c r="F103" s="2" t="s">
        <v>48</v>
      </c>
      <c r="G103" s="2" t="s">
        <v>29</v>
      </c>
      <c r="H103" s="2" t="s">
        <v>40</v>
      </c>
      <c r="I103" s="2" t="s">
        <v>42</v>
      </c>
      <c r="J103" s="3" t="s">
        <v>143</v>
      </c>
      <c r="K103" s="3" t="s">
        <v>112</v>
      </c>
      <c r="L103" s="3" t="s">
        <v>89</v>
      </c>
      <c r="M103" s="47">
        <v>1000000</v>
      </c>
      <c r="N103" s="50">
        <v>0</v>
      </c>
      <c r="O103" s="50">
        <v>0</v>
      </c>
      <c r="P103" s="50">
        <f t="shared" si="11"/>
        <v>0</v>
      </c>
    </row>
    <row r="104" spans="1:16" ht="62.4" x14ac:dyDescent="0.25">
      <c r="A104" s="4" t="s">
        <v>144</v>
      </c>
      <c r="B104" s="6" t="s">
        <v>145</v>
      </c>
      <c r="C104" s="6" t="s">
        <v>0</v>
      </c>
      <c r="D104" s="6" t="s">
        <v>0</v>
      </c>
      <c r="E104" s="6" t="s">
        <v>0</v>
      </c>
      <c r="F104" s="6" t="s">
        <v>0</v>
      </c>
      <c r="G104" s="6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46">
        <f>M105</f>
        <v>21080740.060000002</v>
      </c>
      <c r="N104" s="50">
        <v>22675.5</v>
      </c>
      <c r="O104" s="50">
        <v>22675.5</v>
      </c>
      <c r="P104" s="50">
        <f t="shared" si="11"/>
        <v>0.10756500927131112</v>
      </c>
    </row>
    <row r="105" spans="1:16" ht="31.2" x14ac:dyDescent="0.25">
      <c r="A105" s="14" t="s">
        <v>30</v>
      </c>
      <c r="B105" s="6" t="s">
        <v>145</v>
      </c>
      <c r="C105" s="6" t="s">
        <v>15</v>
      </c>
      <c r="D105" s="6" t="s">
        <v>0</v>
      </c>
      <c r="E105" s="6" t="s">
        <v>0</v>
      </c>
      <c r="F105" s="6" t="s">
        <v>0</v>
      </c>
      <c r="G105" s="6" t="s">
        <v>0</v>
      </c>
      <c r="H105" s="7" t="s">
        <v>0</v>
      </c>
      <c r="I105" s="7" t="s">
        <v>0</v>
      </c>
      <c r="J105" s="7" t="s">
        <v>0</v>
      </c>
      <c r="K105" s="7" t="s">
        <v>0</v>
      </c>
      <c r="L105" s="7" t="s">
        <v>0</v>
      </c>
      <c r="M105" s="46">
        <f>M106+M118</f>
        <v>21080740.060000002</v>
      </c>
      <c r="N105" s="50">
        <v>22675.5</v>
      </c>
      <c r="O105" s="50">
        <f>O106+O118</f>
        <v>22675.5</v>
      </c>
      <c r="P105" s="50">
        <f t="shared" si="11"/>
        <v>0.10756500927131112</v>
      </c>
    </row>
    <row r="106" spans="1:16" ht="62.4" x14ac:dyDescent="0.25">
      <c r="A106" s="4" t="s">
        <v>146</v>
      </c>
      <c r="B106" s="6" t="s">
        <v>145</v>
      </c>
      <c r="C106" s="6" t="s">
        <v>15</v>
      </c>
      <c r="D106" s="6" t="s">
        <v>147</v>
      </c>
      <c r="E106" s="6" t="s">
        <v>0</v>
      </c>
      <c r="F106" s="6" t="s">
        <v>0</v>
      </c>
      <c r="G106" s="6" t="s">
        <v>0</v>
      </c>
      <c r="H106" s="7" t="s">
        <v>0</v>
      </c>
      <c r="I106" s="7" t="s">
        <v>0</v>
      </c>
      <c r="J106" s="7" t="s">
        <v>0</v>
      </c>
      <c r="K106" s="7" t="s">
        <v>0</v>
      </c>
      <c r="L106" s="7" t="s">
        <v>0</v>
      </c>
      <c r="M106" s="46">
        <f t="shared" ref="M106:M111" si="12">M107</f>
        <v>10345516.370000001</v>
      </c>
      <c r="N106" s="50">
        <v>22675.5</v>
      </c>
      <c r="O106" s="50">
        <v>22675.5</v>
      </c>
      <c r="P106" s="50">
        <f t="shared" si="11"/>
        <v>0.21918190633533355</v>
      </c>
    </row>
    <row r="107" spans="1:16" ht="15.6" x14ac:dyDescent="0.25">
      <c r="A107" s="4" t="s">
        <v>32</v>
      </c>
      <c r="B107" s="6" t="s">
        <v>145</v>
      </c>
      <c r="C107" s="6" t="s">
        <v>15</v>
      </c>
      <c r="D107" s="6" t="s">
        <v>147</v>
      </c>
      <c r="E107" s="6" t="s">
        <v>33</v>
      </c>
      <c r="F107" s="6" t="s">
        <v>0</v>
      </c>
      <c r="G107" s="6" t="s">
        <v>0</v>
      </c>
      <c r="H107" s="7" t="s">
        <v>0</v>
      </c>
      <c r="I107" s="7" t="s">
        <v>0</v>
      </c>
      <c r="J107" s="7" t="s">
        <v>0</v>
      </c>
      <c r="K107" s="7" t="s">
        <v>0</v>
      </c>
      <c r="L107" s="7" t="s">
        <v>0</v>
      </c>
      <c r="M107" s="46">
        <f t="shared" si="12"/>
        <v>10345516.370000001</v>
      </c>
      <c r="N107" s="50">
        <v>22675.5</v>
      </c>
      <c r="O107" s="50">
        <v>22675.5</v>
      </c>
      <c r="P107" s="50">
        <f t="shared" si="11"/>
        <v>0.21918190633533355</v>
      </c>
    </row>
    <row r="108" spans="1:16" ht="62.4" x14ac:dyDescent="0.25">
      <c r="A108" s="14" t="s">
        <v>34</v>
      </c>
      <c r="B108" s="6" t="s">
        <v>145</v>
      </c>
      <c r="C108" s="6" t="s">
        <v>15</v>
      </c>
      <c r="D108" s="6" t="s">
        <v>147</v>
      </c>
      <c r="E108" s="6" t="s">
        <v>33</v>
      </c>
      <c r="F108" s="6"/>
      <c r="G108" s="6"/>
      <c r="H108" s="7"/>
      <c r="I108" s="7"/>
      <c r="J108" s="7"/>
      <c r="K108" s="7"/>
      <c r="L108" s="7"/>
      <c r="M108" s="46">
        <f t="shared" si="12"/>
        <v>10345516.370000001</v>
      </c>
      <c r="N108" s="50">
        <v>22675.5</v>
      </c>
      <c r="O108" s="50">
        <v>22675.5</v>
      </c>
      <c r="P108" s="50">
        <f t="shared" si="11"/>
        <v>0.21918190633533355</v>
      </c>
    </row>
    <row r="109" spans="1:16" ht="15.6" x14ac:dyDescent="0.25">
      <c r="A109" s="8" t="s">
        <v>66</v>
      </c>
      <c r="B109" s="6" t="s">
        <v>145</v>
      </c>
      <c r="C109" s="6" t="s">
        <v>15</v>
      </c>
      <c r="D109" s="6" t="s">
        <v>147</v>
      </c>
      <c r="E109" s="6" t="s">
        <v>33</v>
      </c>
      <c r="F109" s="6" t="s">
        <v>67</v>
      </c>
      <c r="G109" s="6" t="s">
        <v>0</v>
      </c>
      <c r="H109" s="6" t="s">
        <v>0</v>
      </c>
      <c r="I109" s="6" t="s">
        <v>0</v>
      </c>
      <c r="J109" s="6" t="s">
        <v>0</v>
      </c>
      <c r="K109" s="6" t="s">
        <v>0</v>
      </c>
      <c r="L109" s="6" t="s">
        <v>0</v>
      </c>
      <c r="M109" s="46">
        <f t="shared" si="12"/>
        <v>10345516.370000001</v>
      </c>
      <c r="N109" s="50">
        <v>22675.5</v>
      </c>
      <c r="O109" s="50">
        <v>22675.5</v>
      </c>
      <c r="P109" s="50">
        <f t="shared" si="11"/>
        <v>0.21918190633533355</v>
      </c>
    </row>
    <row r="110" spans="1:16" ht="15.6" x14ac:dyDescent="0.25">
      <c r="A110" s="8" t="s">
        <v>68</v>
      </c>
      <c r="B110" s="6" t="s">
        <v>145</v>
      </c>
      <c r="C110" s="6" t="s">
        <v>15</v>
      </c>
      <c r="D110" s="6" t="s">
        <v>147</v>
      </c>
      <c r="E110" s="6" t="s">
        <v>33</v>
      </c>
      <c r="F110" s="6" t="s">
        <v>67</v>
      </c>
      <c r="G110" s="6" t="s">
        <v>29</v>
      </c>
      <c r="H110" s="6" t="s">
        <v>0</v>
      </c>
      <c r="I110" s="6" t="s">
        <v>0</v>
      </c>
      <c r="J110" s="6" t="s">
        <v>0</v>
      </c>
      <c r="K110" s="6" t="s">
        <v>0</v>
      </c>
      <c r="L110" s="6" t="s">
        <v>0</v>
      </c>
      <c r="M110" s="46">
        <f t="shared" si="12"/>
        <v>10345516.370000001</v>
      </c>
      <c r="N110" s="50">
        <v>22675.5</v>
      </c>
      <c r="O110" s="50">
        <v>22675.5</v>
      </c>
      <c r="P110" s="50">
        <f t="shared" si="11"/>
        <v>0.21918190633533355</v>
      </c>
    </row>
    <row r="111" spans="1:16" ht="46.8" x14ac:dyDescent="0.25">
      <c r="A111" s="4" t="s">
        <v>39</v>
      </c>
      <c r="B111" s="6" t="s">
        <v>145</v>
      </c>
      <c r="C111" s="6" t="s">
        <v>15</v>
      </c>
      <c r="D111" s="6" t="s">
        <v>147</v>
      </c>
      <c r="E111" s="6" t="s">
        <v>33</v>
      </c>
      <c r="F111" s="6" t="s">
        <v>67</v>
      </c>
      <c r="G111" s="6" t="s">
        <v>29</v>
      </c>
      <c r="H111" s="6" t="s">
        <v>40</v>
      </c>
      <c r="I111" s="7" t="s">
        <v>0</v>
      </c>
      <c r="J111" s="7" t="s">
        <v>0</v>
      </c>
      <c r="K111" s="7" t="s">
        <v>0</v>
      </c>
      <c r="L111" s="7" t="s">
        <v>0</v>
      </c>
      <c r="M111" s="46">
        <f t="shared" si="12"/>
        <v>10345516.370000001</v>
      </c>
      <c r="N111" s="50">
        <v>22675.5</v>
      </c>
      <c r="O111" s="50">
        <v>22675.5</v>
      </c>
      <c r="P111" s="50">
        <f t="shared" si="11"/>
        <v>0.21918190633533355</v>
      </c>
    </row>
    <row r="112" spans="1:16" ht="46.8" x14ac:dyDescent="0.25">
      <c r="A112" s="4" t="s">
        <v>41</v>
      </c>
      <c r="B112" s="6" t="s">
        <v>145</v>
      </c>
      <c r="C112" s="6" t="s">
        <v>15</v>
      </c>
      <c r="D112" s="6" t="s">
        <v>147</v>
      </c>
      <c r="E112" s="6" t="s">
        <v>33</v>
      </c>
      <c r="F112" s="6" t="s">
        <v>67</v>
      </c>
      <c r="G112" s="6" t="s">
        <v>29</v>
      </c>
      <c r="H112" s="6" t="s">
        <v>40</v>
      </c>
      <c r="I112" s="6" t="s">
        <v>42</v>
      </c>
      <c r="J112" s="6" t="s">
        <v>0</v>
      </c>
      <c r="K112" s="6" t="s">
        <v>0</v>
      </c>
      <c r="L112" s="6" t="s">
        <v>0</v>
      </c>
      <c r="M112" s="46">
        <f>M113+M114+M115+M116+M117</f>
        <v>10345516.370000001</v>
      </c>
      <c r="N112" s="50">
        <v>22675.5</v>
      </c>
      <c r="O112" s="50">
        <v>22675.5</v>
      </c>
      <c r="P112" s="50">
        <f>O112/M112*100</f>
        <v>0.21918190633533355</v>
      </c>
    </row>
    <row r="113" spans="1:16" ht="31.2" x14ac:dyDescent="0.25">
      <c r="A113" s="13" t="s">
        <v>148</v>
      </c>
      <c r="B113" s="2" t="s">
        <v>145</v>
      </c>
      <c r="C113" s="2" t="s">
        <v>15</v>
      </c>
      <c r="D113" s="2" t="s">
        <v>147</v>
      </c>
      <c r="E113" s="2" t="s">
        <v>33</v>
      </c>
      <c r="F113" s="2" t="s">
        <v>67</v>
      </c>
      <c r="G113" s="2" t="s">
        <v>29</v>
      </c>
      <c r="H113" s="2" t="s">
        <v>40</v>
      </c>
      <c r="I113" s="2" t="s">
        <v>42</v>
      </c>
      <c r="J113" s="3" t="s">
        <v>149</v>
      </c>
      <c r="K113" s="43" t="s">
        <v>150</v>
      </c>
      <c r="L113" s="3" t="s">
        <v>46</v>
      </c>
      <c r="M113" s="47">
        <f>2000000+208750.14</f>
        <v>2208750.14</v>
      </c>
      <c r="N113" s="50">
        <v>0</v>
      </c>
      <c r="O113" s="50">
        <v>0</v>
      </c>
      <c r="P113" s="50">
        <v>0</v>
      </c>
    </row>
    <row r="114" spans="1:16" ht="31.2" x14ac:dyDescent="0.25">
      <c r="A114" s="13" t="s">
        <v>421</v>
      </c>
      <c r="B114" s="2" t="s">
        <v>145</v>
      </c>
      <c r="C114" s="2" t="s">
        <v>15</v>
      </c>
      <c r="D114" s="2" t="s">
        <v>147</v>
      </c>
      <c r="E114" s="2" t="s">
        <v>33</v>
      </c>
      <c r="F114" s="2" t="s">
        <v>67</v>
      </c>
      <c r="G114" s="2" t="s">
        <v>29</v>
      </c>
      <c r="H114" s="2" t="s">
        <v>40</v>
      </c>
      <c r="I114" s="2" t="s">
        <v>42</v>
      </c>
      <c r="J114" s="3" t="s">
        <v>149</v>
      </c>
      <c r="K114" s="43" t="s">
        <v>420</v>
      </c>
      <c r="L114" s="3">
        <v>2022</v>
      </c>
      <c r="M114" s="47">
        <f>9718.07+1771178.29</f>
        <v>1780896.36</v>
      </c>
      <c r="N114" s="50">
        <v>0</v>
      </c>
      <c r="O114" s="50">
        <v>0</v>
      </c>
      <c r="P114" s="50">
        <v>0</v>
      </c>
    </row>
    <row r="115" spans="1:16" ht="15.6" x14ac:dyDescent="0.25">
      <c r="A115" s="13" t="s">
        <v>422</v>
      </c>
      <c r="B115" s="2" t="s">
        <v>145</v>
      </c>
      <c r="C115" s="2" t="s">
        <v>15</v>
      </c>
      <c r="D115" s="2" t="s">
        <v>147</v>
      </c>
      <c r="E115" s="2" t="s">
        <v>33</v>
      </c>
      <c r="F115" s="2" t="s">
        <v>67</v>
      </c>
      <c r="G115" s="2" t="s">
        <v>29</v>
      </c>
      <c r="H115" s="2" t="s">
        <v>40</v>
      </c>
      <c r="I115" s="2" t="s">
        <v>42</v>
      </c>
      <c r="J115" s="3" t="s">
        <v>149</v>
      </c>
      <c r="K115" s="43" t="s">
        <v>425</v>
      </c>
      <c r="L115" s="3">
        <v>2022</v>
      </c>
      <c r="M115" s="47">
        <f>2031647.07+324222.8</f>
        <v>2355869.87</v>
      </c>
      <c r="N115" s="50">
        <v>22675.5</v>
      </c>
      <c r="O115" s="50">
        <v>22675.5</v>
      </c>
      <c r="P115" s="50">
        <f>O115/M115*100</f>
        <v>0.96251071796253329</v>
      </c>
    </row>
    <row r="116" spans="1:16" ht="31.2" x14ac:dyDescent="0.25">
      <c r="A116" s="13" t="s">
        <v>452</v>
      </c>
      <c r="B116" s="2" t="s">
        <v>145</v>
      </c>
      <c r="C116" s="2" t="s">
        <v>15</v>
      </c>
      <c r="D116" s="2" t="s">
        <v>147</v>
      </c>
      <c r="E116" s="2" t="s">
        <v>33</v>
      </c>
      <c r="F116" s="2" t="s">
        <v>67</v>
      </c>
      <c r="G116" s="2" t="s">
        <v>29</v>
      </c>
      <c r="H116" s="2" t="s">
        <v>40</v>
      </c>
      <c r="I116" s="2" t="s">
        <v>42</v>
      </c>
      <c r="J116" s="3" t="s">
        <v>149</v>
      </c>
      <c r="K116" s="43" t="s">
        <v>150</v>
      </c>
      <c r="L116" s="3" t="s">
        <v>46</v>
      </c>
      <c r="M116" s="47">
        <v>2000000</v>
      </c>
      <c r="N116" s="50">
        <v>0</v>
      </c>
      <c r="O116" s="50">
        <v>0</v>
      </c>
      <c r="P116" s="50">
        <v>0</v>
      </c>
    </row>
    <row r="117" spans="1:16" ht="31.2" x14ac:dyDescent="0.25">
      <c r="A117" s="13" t="s">
        <v>453</v>
      </c>
      <c r="B117" s="2" t="s">
        <v>145</v>
      </c>
      <c r="C117" s="2" t="s">
        <v>15</v>
      </c>
      <c r="D117" s="2" t="s">
        <v>147</v>
      </c>
      <c r="E117" s="2" t="s">
        <v>33</v>
      </c>
      <c r="F117" s="2" t="s">
        <v>67</v>
      </c>
      <c r="G117" s="2" t="s">
        <v>29</v>
      </c>
      <c r="H117" s="2" t="s">
        <v>40</v>
      </c>
      <c r="I117" s="2" t="s">
        <v>42</v>
      </c>
      <c r="J117" s="3" t="s">
        <v>149</v>
      </c>
      <c r="K117" s="43" t="s">
        <v>150</v>
      </c>
      <c r="L117" s="3" t="s">
        <v>46</v>
      </c>
      <c r="M117" s="47">
        <v>2000000</v>
      </c>
      <c r="N117" s="50">
        <v>0</v>
      </c>
      <c r="O117" s="50">
        <v>0</v>
      </c>
      <c r="P117" s="50">
        <v>0</v>
      </c>
    </row>
    <row r="118" spans="1:16" ht="46.8" x14ac:dyDescent="0.25">
      <c r="A118" s="4" t="s">
        <v>151</v>
      </c>
      <c r="B118" s="6" t="s">
        <v>145</v>
      </c>
      <c r="C118" s="6" t="s">
        <v>15</v>
      </c>
      <c r="D118" s="6" t="s">
        <v>121</v>
      </c>
      <c r="E118" s="6" t="s">
        <v>0</v>
      </c>
      <c r="F118" s="6" t="s">
        <v>0</v>
      </c>
      <c r="G118" s="6" t="s">
        <v>0</v>
      </c>
      <c r="H118" s="7" t="s">
        <v>0</v>
      </c>
      <c r="I118" s="7" t="s">
        <v>0</v>
      </c>
      <c r="J118" s="7" t="s">
        <v>0</v>
      </c>
      <c r="K118" s="7" t="s">
        <v>0</v>
      </c>
      <c r="L118" s="7" t="s">
        <v>0</v>
      </c>
      <c r="M118" s="46">
        <f t="shared" ref="M118:M123" si="13">M119</f>
        <v>10735223.689999999</v>
      </c>
      <c r="N118" s="50">
        <v>0</v>
      </c>
      <c r="O118" s="50">
        <v>0</v>
      </c>
      <c r="P118" s="50">
        <v>0</v>
      </c>
    </row>
    <row r="119" spans="1:16" ht="15.6" x14ac:dyDescent="0.25">
      <c r="A119" s="4" t="s">
        <v>32</v>
      </c>
      <c r="B119" s="6" t="s">
        <v>145</v>
      </c>
      <c r="C119" s="6" t="s">
        <v>15</v>
      </c>
      <c r="D119" s="6" t="s">
        <v>121</v>
      </c>
      <c r="E119" s="6" t="s">
        <v>33</v>
      </c>
      <c r="F119" s="6" t="s">
        <v>0</v>
      </c>
      <c r="G119" s="6" t="s">
        <v>0</v>
      </c>
      <c r="H119" s="7" t="s">
        <v>0</v>
      </c>
      <c r="I119" s="7" t="s">
        <v>0</v>
      </c>
      <c r="J119" s="7" t="s">
        <v>0</v>
      </c>
      <c r="K119" s="7" t="s">
        <v>0</v>
      </c>
      <c r="L119" s="7" t="s">
        <v>0</v>
      </c>
      <c r="M119" s="46">
        <f t="shared" si="13"/>
        <v>10735223.689999999</v>
      </c>
      <c r="N119" s="50">
        <v>0</v>
      </c>
      <c r="O119" s="50">
        <v>0</v>
      </c>
      <c r="P119" s="50">
        <v>0</v>
      </c>
    </row>
    <row r="120" spans="1:16" ht="46.8" x14ac:dyDescent="0.25">
      <c r="A120" s="14" t="s">
        <v>51</v>
      </c>
      <c r="B120" s="6" t="s">
        <v>145</v>
      </c>
      <c r="C120" s="6" t="s">
        <v>15</v>
      </c>
      <c r="D120" s="6" t="s">
        <v>121</v>
      </c>
      <c r="E120" s="6" t="s">
        <v>33</v>
      </c>
      <c r="F120" s="6"/>
      <c r="G120" s="6"/>
      <c r="H120" s="7"/>
      <c r="I120" s="7"/>
      <c r="J120" s="7"/>
      <c r="K120" s="7"/>
      <c r="L120" s="7"/>
      <c r="M120" s="46">
        <f t="shared" si="13"/>
        <v>10735223.689999999</v>
      </c>
      <c r="N120" s="50">
        <v>0</v>
      </c>
      <c r="O120" s="50">
        <v>0</v>
      </c>
      <c r="P120" s="50">
        <v>0</v>
      </c>
    </row>
    <row r="121" spans="1:16" ht="15.6" x14ac:dyDescent="0.25">
      <c r="A121" s="8" t="s">
        <v>52</v>
      </c>
      <c r="B121" s="6" t="s">
        <v>145</v>
      </c>
      <c r="C121" s="6" t="s">
        <v>15</v>
      </c>
      <c r="D121" s="6" t="s">
        <v>121</v>
      </c>
      <c r="E121" s="6" t="s">
        <v>33</v>
      </c>
      <c r="F121" s="6" t="s">
        <v>53</v>
      </c>
      <c r="G121" s="6" t="s">
        <v>0</v>
      </c>
      <c r="H121" s="6" t="s">
        <v>0</v>
      </c>
      <c r="I121" s="6" t="s">
        <v>0</v>
      </c>
      <c r="J121" s="6" t="s">
        <v>0</v>
      </c>
      <c r="K121" s="6" t="s">
        <v>0</v>
      </c>
      <c r="L121" s="6" t="s">
        <v>0</v>
      </c>
      <c r="M121" s="46">
        <f t="shared" si="13"/>
        <v>10735223.689999999</v>
      </c>
      <c r="N121" s="50">
        <v>0</v>
      </c>
      <c r="O121" s="50">
        <v>0</v>
      </c>
      <c r="P121" s="50">
        <v>0</v>
      </c>
    </row>
    <row r="122" spans="1:16" ht="15.6" x14ac:dyDescent="0.25">
      <c r="A122" s="8" t="s">
        <v>54</v>
      </c>
      <c r="B122" s="6" t="s">
        <v>145</v>
      </c>
      <c r="C122" s="6" t="s">
        <v>15</v>
      </c>
      <c r="D122" s="6" t="s">
        <v>121</v>
      </c>
      <c r="E122" s="6" t="s">
        <v>33</v>
      </c>
      <c r="F122" s="6" t="s">
        <v>53</v>
      </c>
      <c r="G122" s="6" t="s">
        <v>55</v>
      </c>
      <c r="H122" s="6" t="s">
        <v>0</v>
      </c>
      <c r="I122" s="6" t="s">
        <v>0</v>
      </c>
      <c r="J122" s="6" t="s">
        <v>0</v>
      </c>
      <c r="K122" s="6" t="s">
        <v>0</v>
      </c>
      <c r="L122" s="6" t="s">
        <v>0</v>
      </c>
      <c r="M122" s="46">
        <f t="shared" si="13"/>
        <v>10735223.689999999</v>
      </c>
      <c r="N122" s="50">
        <v>0</v>
      </c>
      <c r="O122" s="50">
        <v>0</v>
      </c>
      <c r="P122" s="50">
        <v>0</v>
      </c>
    </row>
    <row r="123" spans="1:16" ht="46.8" x14ac:dyDescent="0.25">
      <c r="A123" s="4" t="s">
        <v>408</v>
      </c>
      <c r="B123" s="6" t="s">
        <v>145</v>
      </c>
      <c r="C123" s="6" t="s">
        <v>15</v>
      </c>
      <c r="D123" s="6" t="s">
        <v>121</v>
      </c>
      <c r="E123" s="6" t="s">
        <v>33</v>
      </c>
      <c r="F123" s="6" t="s">
        <v>53</v>
      </c>
      <c r="G123" s="6" t="s">
        <v>55</v>
      </c>
      <c r="H123" s="6">
        <v>16140</v>
      </c>
      <c r="I123" s="7" t="s">
        <v>0</v>
      </c>
      <c r="J123" s="7" t="s">
        <v>0</v>
      </c>
      <c r="K123" s="7" t="s">
        <v>0</v>
      </c>
      <c r="L123" s="7" t="s">
        <v>0</v>
      </c>
      <c r="M123" s="46">
        <f t="shared" si="13"/>
        <v>10735223.689999999</v>
      </c>
      <c r="N123" s="50">
        <v>0</v>
      </c>
      <c r="O123" s="50">
        <v>0</v>
      </c>
      <c r="P123" s="50">
        <v>0</v>
      </c>
    </row>
    <row r="124" spans="1:16" ht="46.8" x14ac:dyDescent="0.25">
      <c r="A124" s="4" t="s">
        <v>41</v>
      </c>
      <c r="B124" s="6" t="s">
        <v>145</v>
      </c>
      <c r="C124" s="6" t="s">
        <v>15</v>
      </c>
      <c r="D124" s="6" t="s">
        <v>121</v>
      </c>
      <c r="E124" s="6" t="s">
        <v>33</v>
      </c>
      <c r="F124" s="6" t="s">
        <v>53</v>
      </c>
      <c r="G124" s="6" t="s">
        <v>55</v>
      </c>
      <c r="H124" s="6" t="s">
        <v>152</v>
      </c>
      <c r="I124" s="6" t="s">
        <v>42</v>
      </c>
      <c r="J124" s="6" t="s">
        <v>0</v>
      </c>
      <c r="K124" s="6" t="s">
        <v>0</v>
      </c>
      <c r="L124" s="6" t="s">
        <v>0</v>
      </c>
      <c r="M124" s="46">
        <f>M125+M126+M127</f>
        <v>10735223.689999999</v>
      </c>
      <c r="N124" s="50">
        <v>0</v>
      </c>
      <c r="O124" s="50">
        <v>0</v>
      </c>
      <c r="P124" s="50">
        <v>0</v>
      </c>
    </row>
    <row r="125" spans="1:16" ht="46.8" x14ac:dyDescent="0.25">
      <c r="A125" s="10" t="s">
        <v>153</v>
      </c>
      <c r="B125" s="2" t="s">
        <v>145</v>
      </c>
      <c r="C125" s="2" t="s">
        <v>15</v>
      </c>
      <c r="D125" s="2" t="s">
        <v>121</v>
      </c>
      <c r="E125" s="2" t="s">
        <v>33</v>
      </c>
      <c r="F125" s="2" t="s">
        <v>53</v>
      </c>
      <c r="G125" s="2" t="s">
        <v>55</v>
      </c>
      <c r="H125" s="2" t="s">
        <v>152</v>
      </c>
      <c r="I125" s="2" t="s">
        <v>42</v>
      </c>
      <c r="J125" s="12" t="s">
        <v>58</v>
      </c>
      <c r="K125" s="12">
        <v>0.91800000000000004</v>
      </c>
      <c r="L125" s="12">
        <v>2025</v>
      </c>
      <c r="M125" s="47">
        <v>4164423.69</v>
      </c>
      <c r="N125" s="50">
        <v>0</v>
      </c>
      <c r="O125" s="50">
        <v>0</v>
      </c>
      <c r="P125" s="50">
        <v>0</v>
      </c>
    </row>
    <row r="126" spans="1:16" ht="46.8" x14ac:dyDescent="0.25">
      <c r="A126" s="10" t="s">
        <v>154</v>
      </c>
      <c r="B126" s="2" t="s">
        <v>145</v>
      </c>
      <c r="C126" s="2" t="s">
        <v>15</v>
      </c>
      <c r="D126" s="2" t="s">
        <v>121</v>
      </c>
      <c r="E126" s="2" t="s">
        <v>33</v>
      </c>
      <c r="F126" s="2" t="s">
        <v>53</v>
      </c>
      <c r="G126" s="2" t="s">
        <v>55</v>
      </c>
      <c r="H126" s="2" t="s">
        <v>152</v>
      </c>
      <c r="I126" s="2" t="s">
        <v>42</v>
      </c>
      <c r="J126" s="12" t="s">
        <v>58</v>
      </c>
      <c r="K126" s="12">
        <v>4.42</v>
      </c>
      <c r="L126" s="12">
        <v>2024</v>
      </c>
      <c r="M126" s="47">
        <f>1404000+3414400</f>
        <v>4818400</v>
      </c>
      <c r="N126" s="50">
        <v>0</v>
      </c>
      <c r="O126" s="50">
        <v>0</v>
      </c>
      <c r="P126" s="50">
        <v>0</v>
      </c>
    </row>
    <row r="127" spans="1:16" ht="46.8" x14ac:dyDescent="0.25">
      <c r="A127" s="10" t="s">
        <v>155</v>
      </c>
      <c r="B127" s="2" t="s">
        <v>145</v>
      </c>
      <c r="C127" s="2" t="s">
        <v>15</v>
      </c>
      <c r="D127" s="2" t="s">
        <v>121</v>
      </c>
      <c r="E127" s="2" t="s">
        <v>33</v>
      </c>
      <c r="F127" s="2" t="s">
        <v>53</v>
      </c>
      <c r="G127" s="2" t="s">
        <v>55</v>
      </c>
      <c r="H127" s="2" t="s">
        <v>152</v>
      </c>
      <c r="I127" s="2" t="s">
        <v>42</v>
      </c>
      <c r="J127" s="12" t="s">
        <v>58</v>
      </c>
      <c r="K127" s="12">
        <v>0.6</v>
      </c>
      <c r="L127" s="12">
        <v>2023</v>
      </c>
      <c r="M127" s="47">
        <f>1346350+406050</f>
        <v>1752400</v>
      </c>
      <c r="N127" s="50">
        <v>0</v>
      </c>
      <c r="O127" s="50">
        <v>0</v>
      </c>
      <c r="P127" s="50">
        <v>0</v>
      </c>
    </row>
    <row r="128" spans="1:16" ht="31.2" x14ac:dyDescent="0.25">
      <c r="A128" s="4" t="s">
        <v>156</v>
      </c>
      <c r="B128" s="6" t="s">
        <v>157</v>
      </c>
      <c r="C128" s="6" t="s">
        <v>0</v>
      </c>
      <c r="D128" s="6" t="s">
        <v>0</v>
      </c>
      <c r="E128" s="6" t="s">
        <v>0</v>
      </c>
      <c r="F128" s="6" t="s">
        <v>0</v>
      </c>
      <c r="G128" s="6" t="s">
        <v>0</v>
      </c>
      <c r="H128" s="7" t="s">
        <v>0</v>
      </c>
      <c r="I128" s="7" t="s">
        <v>0</v>
      </c>
      <c r="J128" s="7" t="s">
        <v>0</v>
      </c>
      <c r="K128" s="7" t="s">
        <v>0</v>
      </c>
      <c r="L128" s="7" t="s">
        <v>0</v>
      </c>
      <c r="M128" s="46">
        <f t="shared" ref="M128:M135" si="14">M129</f>
        <v>1000000</v>
      </c>
      <c r="N128" s="50">
        <v>0</v>
      </c>
      <c r="O128" s="50">
        <v>0</v>
      </c>
      <c r="P128" s="50">
        <v>0</v>
      </c>
    </row>
    <row r="129" spans="1:16" ht="31.2" x14ac:dyDescent="0.25">
      <c r="A129" s="4" t="s">
        <v>30</v>
      </c>
      <c r="B129" s="6" t="s">
        <v>157</v>
      </c>
      <c r="C129" s="6" t="s">
        <v>15</v>
      </c>
      <c r="D129" s="6" t="s">
        <v>0</v>
      </c>
      <c r="E129" s="6" t="s">
        <v>0</v>
      </c>
      <c r="F129" s="6" t="s">
        <v>0</v>
      </c>
      <c r="G129" s="6" t="s">
        <v>0</v>
      </c>
      <c r="H129" s="7" t="s">
        <v>0</v>
      </c>
      <c r="I129" s="7" t="s">
        <v>0</v>
      </c>
      <c r="J129" s="7" t="s">
        <v>0</v>
      </c>
      <c r="K129" s="7" t="s">
        <v>0</v>
      </c>
      <c r="L129" s="7" t="s">
        <v>0</v>
      </c>
      <c r="M129" s="46">
        <f t="shared" si="14"/>
        <v>1000000</v>
      </c>
      <c r="N129" s="50">
        <v>0</v>
      </c>
      <c r="O129" s="50">
        <v>0</v>
      </c>
      <c r="P129" s="50">
        <v>0</v>
      </c>
    </row>
    <row r="130" spans="1:16" ht="31.2" x14ac:dyDescent="0.25">
      <c r="A130" s="4" t="s">
        <v>158</v>
      </c>
      <c r="B130" s="6" t="s">
        <v>157</v>
      </c>
      <c r="C130" s="6" t="s">
        <v>15</v>
      </c>
      <c r="D130" s="6" t="s">
        <v>29</v>
      </c>
      <c r="E130" s="6" t="s">
        <v>0</v>
      </c>
      <c r="F130" s="6" t="s">
        <v>0</v>
      </c>
      <c r="G130" s="6" t="s">
        <v>0</v>
      </c>
      <c r="H130" s="7" t="s">
        <v>0</v>
      </c>
      <c r="I130" s="7" t="s">
        <v>0</v>
      </c>
      <c r="J130" s="7" t="s">
        <v>0</v>
      </c>
      <c r="K130" s="7" t="s">
        <v>0</v>
      </c>
      <c r="L130" s="7" t="s">
        <v>0</v>
      </c>
      <c r="M130" s="46">
        <f t="shared" si="14"/>
        <v>1000000</v>
      </c>
      <c r="N130" s="50">
        <v>0</v>
      </c>
      <c r="O130" s="50">
        <v>0</v>
      </c>
      <c r="P130" s="50">
        <v>0</v>
      </c>
    </row>
    <row r="131" spans="1:16" ht="15.6" x14ac:dyDescent="0.25">
      <c r="A131" s="4" t="s">
        <v>32</v>
      </c>
      <c r="B131" s="6" t="s">
        <v>157</v>
      </c>
      <c r="C131" s="6" t="s">
        <v>15</v>
      </c>
      <c r="D131" s="6" t="s">
        <v>29</v>
      </c>
      <c r="E131" s="6" t="s">
        <v>33</v>
      </c>
      <c r="F131" s="6" t="s">
        <v>0</v>
      </c>
      <c r="G131" s="6" t="s">
        <v>0</v>
      </c>
      <c r="H131" s="7" t="s">
        <v>0</v>
      </c>
      <c r="I131" s="7" t="s">
        <v>0</v>
      </c>
      <c r="J131" s="7" t="s">
        <v>0</v>
      </c>
      <c r="K131" s="7" t="s">
        <v>0</v>
      </c>
      <c r="L131" s="7" t="s">
        <v>0</v>
      </c>
      <c r="M131" s="46">
        <f t="shared" si="14"/>
        <v>1000000</v>
      </c>
      <c r="N131" s="50">
        <v>0</v>
      </c>
      <c r="O131" s="50">
        <v>0</v>
      </c>
      <c r="P131" s="50">
        <v>0</v>
      </c>
    </row>
    <row r="132" spans="1:16" ht="62.4" x14ac:dyDescent="0.25">
      <c r="A132" s="4" t="s">
        <v>34</v>
      </c>
      <c r="B132" s="6" t="s">
        <v>157</v>
      </c>
      <c r="C132" s="6" t="s">
        <v>15</v>
      </c>
      <c r="D132" s="6" t="s">
        <v>29</v>
      </c>
      <c r="E132" s="6" t="s">
        <v>33</v>
      </c>
      <c r="F132" s="6" t="s">
        <v>0</v>
      </c>
      <c r="G132" s="6" t="s">
        <v>0</v>
      </c>
      <c r="H132" s="7" t="s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46">
        <f t="shared" si="14"/>
        <v>1000000</v>
      </c>
      <c r="N132" s="50">
        <v>0</v>
      </c>
      <c r="O132" s="50">
        <v>0</v>
      </c>
      <c r="P132" s="50">
        <v>0</v>
      </c>
    </row>
    <row r="133" spans="1:16" ht="15.6" x14ac:dyDescent="0.25">
      <c r="A133" s="8" t="s">
        <v>159</v>
      </c>
      <c r="B133" s="6" t="s">
        <v>157</v>
      </c>
      <c r="C133" s="6" t="s">
        <v>15</v>
      </c>
      <c r="D133" s="6" t="s">
        <v>29</v>
      </c>
      <c r="E133" s="6" t="s">
        <v>33</v>
      </c>
      <c r="F133" s="6" t="s">
        <v>38</v>
      </c>
      <c r="G133" s="6" t="s">
        <v>0</v>
      </c>
      <c r="H133" s="6" t="s">
        <v>0</v>
      </c>
      <c r="I133" s="6" t="s">
        <v>0</v>
      </c>
      <c r="J133" s="6" t="s">
        <v>0</v>
      </c>
      <c r="K133" s="6" t="s">
        <v>0</v>
      </c>
      <c r="L133" s="6" t="s">
        <v>0</v>
      </c>
      <c r="M133" s="46">
        <f t="shared" si="14"/>
        <v>1000000</v>
      </c>
      <c r="N133" s="50">
        <v>0</v>
      </c>
      <c r="O133" s="50">
        <v>0</v>
      </c>
      <c r="P133" s="50">
        <v>0</v>
      </c>
    </row>
    <row r="134" spans="1:16" ht="15.6" x14ac:dyDescent="0.25">
      <c r="A134" s="8" t="s">
        <v>160</v>
      </c>
      <c r="B134" s="6" t="s">
        <v>157</v>
      </c>
      <c r="C134" s="6" t="s">
        <v>15</v>
      </c>
      <c r="D134" s="6" t="s">
        <v>29</v>
      </c>
      <c r="E134" s="6" t="s">
        <v>33</v>
      </c>
      <c r="F134" s="6" t="s">
        <v>38</v>
      </c>
      <c r="G134" s="6" t="s">
        <v>29</v>
      </c>
      <c r="H134" s="6" t="s">
        <v>0</v>
      </c>
      <c r="I134" s="6" t="s">
        <v>0</v>
      </c>
      <c r="J134" s="6" t="s">
        <v>0</v>
      </c>
      <c r="K134" s="6" t="s">
        <v>0</v>
      </c>
      <c r="L134" s="6" t="s">
        <v>0</v>
      </c>
      <c r="M134" s="46">
        <f t="shared" si="14"/>
        <v>1000000</v>
      </c>
      <c r="N134" s="50">
        <v>0</v>
      </c>
      <c r="O134" s="50">
        <v>0</v>
      </c>
      <c r="P134" s="50">
        <v>0</v>
      </c>
    </row>
    <row r="135" spans="1:16" ht="46.8" x14ac:dyDescent="0.25">
      <c r="A135" s="4" t="s">
        <v>39</v>
      </c>
      <c r="B135" s="6" t="s">
        <v>157</v>
      </c>
      <c r="C135" s="6" t="s">
        <v>15</v>
      </c>
      <c r="D135" s="6" t="s">
        <v>29</v>
      </c>
      <c r="E135" s="6" t="s">
        <v>33</v>
      </c>
      <c r="F135" s="6" t="s">
        <v>38</v>
      </c>
      <c r="G135" s="6" t="s">
        <v>29</v>
      </c>
      <c r="H135" s="6" t="s">
        <v>40</v>
      </c>
      <c r="I135" s="7" t="s">
        <v>0</v>
      </c>
      <c r="J135" s="7" t="s">
        <v>0</v>
      </c>
      <c r="K135" s="7" t="s">
        <v>0</v>
      </c>
      <c r="L135" s="7" t="s">
        <v>0</v>
      </c>
      <c r="M135" s="46">
        <f t="shared" si="14"/>
        <v>1000000</v>
      </c>
      <c r="N135" s="50">
        <v>0</v>
      </c>
      <c r="O135" s="50">
        <v>0</v>
      </c>
      <c r="P135" s="50">
        <v>0</v>
      </c>
    </row>
    <row r="136" spans="1:16" ht="46.8" x14ac:dyDescent="0.25">
      <c r="A136" s="4" t="s">
        <v>41</v>
      </c>
      <c r="B136" s="6" t="s">
        <v>157</v>
      </c>
      <c r="C136" s="6" t="s">
        <v>15</v>
      </c>
      <c r="D136" s="6" t="s">
        <v>29</v>
      </c>
      <c r="E136" s="6" t="s">
        <v>33</v>
      </c>
      <c r="F136" s="6" t="s">
        <v>38</v>
      </c>
      <c r="G136" s="6" t="s">
        <v>29</v>
      </c>
      <c r="H136" s="6" t="s">
        <v>40</v>
      </c>
      <c r="I136" s="6" t="s">
        <v>42</v>
      </c>
      <c r="J136" s="6" t="s">
        <v>0</v>
      </c>
      <c r="K136" s="6" t="s">
        <v>0</v>
      </c>
      <c r="L136" s="6" t="s">
        <v>0</v>
      </c>
      <c r="M136" s="46">
        <f>M137</f>
        <v>1000000</v>
      </c>
      <c r="N136" s="50">
        <v>0</v>
      </c>
      <c r="O136" s="50">
        <v>0</v>
      </c>
      <c r="P136" s="50">
        <v>0</v>
      </c>
    </row>
    <row r="137" spans="1:16" ht="46.8" x14ac:dyDescent="0.25">
      <c r="A137" s="13" t="s">
        <v>162</v>
      </c>
      <c r="B137" s="2" t="s">
        <v>157</v>
      </c>
      <c r="C137" s="2" t="s">
        <v>15</v>
      </c>
      <c r="D137" s="2" t="s">
        <v>29</v>
      </c>
      <c r="E137" s="2" t="s">
        <v>33</v>
      </c>
      <c r="F137" s="2" t="s">
        <v>38</v>
      </c>
      <c r="G137" s="2" t="s">
        <v>29</v>
      </c>
      <c r="H137" s="2" t="s">
        <v>40</v>
      </c>
      <c r="I137" s="2" t="s">
        <v>42</v>
      </c>
      <c r="J137" s="3" t="s">
        <v>143</v>
      </c>
      <c r="K137" s="3" t="s">
        <v>161</v>
      </c>
      <c r="L137" s="3" t="s">
        <v>60</v>
      </c>
      <c r="M137" s="47">
        <v>1000000</v>
      </c>
      <c r="N137" s="50">
        <v>0</v>
      </c>
      <c r="O137" s="50">
        <v>0</v>
      </c>
      <c r="P137" s="50">
        <v>0</v>
      </c>
    </row>
    <row r="138" spans="1:16" ht="31.2" x14ac:dyDescent="0.25">
      <c r="A138" s="4" t="s">
        <v>163</v>
      </c>
      <c r="B138" s="6" t="s">
        <v>164</v>
      </c>
      <c r="C138" s="6" t="s">
        <v>0</v>
      </c>
      <c r="D138" s="6" t="s">
        <v>0</v>
      </c>
      <c r="E138" s="6" t="s">
        <v>0</v>
      </c>
      <c r="F138" s="6" t="s">
        <v>0</v>
      </c>
      <c r="G138" s="6" t="s">
        <v>0</v>
      </c>
      <c r="H138" s="7" t="s">
        <v>0</v>
      </c>
      <c r="I138" s="7" t="s">
        <v>0</v>
      </c>
      <c r="J138" s="7" t="s">
        <v>0</v>
      </c>
      <c r="K138" s="7" t="s">
        <v>0</v>
      </c>
      <c r="L138" s="7" t="s">
        <v>0</v>
      </c>
      <c r="M138" s="46">
        <f t="shared" ref="M138:M143" si="15">M139</f>
        <v>745963529.84000003</v>
      </c>
      <c r="N138" s="50">
        <v>1020</v>
      </c>
      <c r="O138" s="50">
        <v>1920025.75</v>
      </c>
      <c r="P138" s="50">
        <v>0.84525498768908236</v>
      </c>
    </row>
    <row r="139" spans="1:16" ht="31.2" x14ac:dyDescent="0.25">
      <c r="A139" s="14" t="s">
        <v>194</v>
      </c>
      <c r="B139" s="6" t="s">
        <v>164</v>
      </c>
      <c r="C139" s="6" t="s">
        <v>12</v>
      </c>
      <c r="D139" s="6" t="s">
        <v>0</v>
      </c>
      <c r="E139" s="6" t="s">
        <v>0</v>
      </c>
      <c r="F139" s="6" t="s">
        <v>0</v>
      </c>
      <c r="G139" s="6" t="s">
        <v>0</v>
      </c>
      <c r="H139" s="7" t="s">
        <v>0</v>
      </c>
      <c r="I139" s="7" t="s">
        <v>0</v>
      </c>
      <c r="J139" s="7" t="s">
        <v>0</v>
      </c>
      <c r="K139" s="7" t="s">
        <v>0</v>
      </c>
      <c r="L139" s="7" t="s">
        <v>0</v>
      </c>
      <c r="M139" s="46">
        <f t="shared" si="15"/>
        <v>745963529.84000003</v>
      </c>
      <c r="N139" s="50">
        <v>1020</v>
      </c>
      <c r="O139" s="50">
        <v>1920025.75</v>
      </c>
      <c r="P139" s="50">
        <v>0.84525498768908236</v>
      </c>
    </row>
    <row r="140" spans="1:16" ht="31.2" x14ac:dyDescent="0.25">
      <c r="A140" s="4" t="s">
        <v>165</v>
      </c>
      <c r="B140" s="6" t="s">
        <v>164</v>
      </c>
      <c r="C140" s="6" t="s">
        <v>12</v>
      </c>
      <c r="D140" s="6" t="s">
        <v>166</v>
      </c>
      <c r="E140" s="6" t="s">
        <v>0</v>
      </c>
      <c r="F140" s="6" t="s">
        <v>0</v>
      </c>
      <c r="G140" s="6" t="s">
        <v>0</v>
      </c>
      <c r="H140" s="7" t="s">
        <v>0</v>
      </c>
      <c r="I140" s="7" t="s">
        <v>0</v>
      </c>
      <c r="J140" s="7" t="s">
        <v>0</v>
      </c>
      <c r="K140" s="7" t="s">
        <v>0</v>
      </c>
      <c r="L140" s="7" t="s">
        <v>0</v>
      </c>
      <c r="M140" s="46">
        <f t="shared" si="15"/>
        <v>745963529.84000003</v>
      </c>
      <c r="N140" s="50">
        <v>1020</v>
      </c>
      <c r="O140" s="50">
        <v>1920025.75</v>
      </c>
      <c r="P140" s="50">
        <v>0.84525498768908236</v>
      </c>
    </row>
    <row r="141" spans="1:16" ht="15.6" x14ac:dyDescent="0.25">
      <c r="A141" s="4" t="s">
        <v>32</v>
      </c>
      <c r="B141" s="6" t="s">
        <v>164</v>
      </c>
      <c r="C141" s="6" t="s">
        <v>12</v>
      </c>
      <c r="D141" s="6" t="s">
        <v>166</v>
      </c>
      <c r="E141" s="6" t="s">
        <v>33</v>
      </c>
      <c r="F141" s="6" t="s">
        <v>0</v>
      </c>
      <c r="G141" s="6" t="s">
        <v>0</v>
      </c>
      <c r="H141" s="7" t="s">
        <v>0</v>
      </c>
      <c r="I141" s="7" t="s">
        <v>0</v>
      </c>
      <c r="J141" s="7" t="s">
        <v>0</v>
      </c>
      <c r="K141" s="7" t="s">
        <v>0</v>
      </c>
      <c r="L141" s="7" t="s">
        <v>0</v>
      </c>
      <c r="M141" s="46">
        <f t="shared" si="15"/>
        <v>745963529.84000003</v>
      </c>
      <c r="N141" s="50">
        <v>1020</v>
      </c>
      <c r="O141" s="50">
        <v>1920025.75</v>
      </c>
      <c r="P141" s="50">
        <v>0.84525498768908236</v>
      </c>
    </row>
    <row r="142" spans="1:16" ht="62.4" x14ac:dyDescent="0.25">
      <c r="A142" s="4" t="s">
        <v>34</v>
      </c>
      <c r="B142" s="6" t="s">
        <v>164</v>
      </c>
      <c r="C142" s="6" t="s">
        <v>12</v>
      </c>
      <c r="D142" s="6" t="s">
        <v>166</v>
      </c>
      <c r="E142" s="6" t="s">
        <v>33</v>
      </c>
      <c r="F142" s="6" t="s">
        <v>0</v>
      </c>
      <c r="G142" s="6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46">
        <f t="shared" si="15"/>
        <v>745963529.84000003</v>
      </c>
      <c r="N142" s="50">
        <v>1020</v>
      </c>
      <c r="O142" s="50">
        <v>1920025.75</v>
      </c>
      <c r="P142" s="50">
        <v>0.84525498768908236</v>
      </c>
    </row>
    <row r="143" spans="1:16" ht="24" customHeight="1" x14ac:dyDescent="0.25">
      <c r="A143" s="8" t="s">
        <v>167</v>
      </c>
      <c r="B143" s="6" t="s">
        <v>164</v>
      </c>
      <c r="C143" s="6" t="s">
        <v>12</v>
      </c>
      <c r="D143" s="6" t="s">
        <v>166</v>
      </c>
      <c r="E143" s="6" t="s">
        <v>33</v>
      </c>
      <c r="F143" s="6" t="s">
        <v>21</v>
      </c>
      <c r="G143" s="6" t="s">
        <v>0</v>
      </c>
      <c r="H143" s="6" t="s">
        <v>0</v>
      </c>
      <c r="I143" s="6" t="s">
        <v>0</v>
      </c>
      <c r="J143" s="6" t="s">
        <v>0</v>
      </c>
      <c r="K143" s="6" t="s">
        <v>0</v>
      </c>
      <c r="L143" s="6" t="s">
        <v>0</v>
      </c>
      <c r="M143" s="46">
        <f t="shared" si="15"/>
        <v>745963529.84000003</v>
      </c>
      <c r="N143" s="50">
        <v>1020</v>
      </c>
      <c r="O143" s="50">
        <v>1920025.75</v>
      </c>
      <c r="P143" s="50">
        <v>0.84525498768908236</v>
      </c>
    </row>
    <row r="144" spans="1:16" ht="26.25" customHeight="1" x14ac:dyDescent="0.25">
      <c r="A144" s="8" t="s">
        <v>168</v>
      </c>
      <c r="B144" s="6" t="s">
        <v>164</v>
      </c>
      <c r="C144" s="6" t="s">
        <v>12</v>
      </c>
      <c r="D144" s="6" t="s">
        <v>166</v>
      </c>
      <c r="E144" s="6" t="s">
        <v>33</v>
      </c>
      <c r="F144" s="6" t="s">
        <v>21</v>
      </c>
      <c r="G144" s="6" t="s">
        <v>29</v>
      </c>
      <c r="H144" s="6" t="s">
        <v>0</v>
      </c>
      <c r="I144" s="6" t="s">
        <v>0</v>
      </c>
      <c r="J144" s="6" t="s">
        <v>0</v>
      </c>
      <c r="K144" s="6" t="s">
        <v>0</v>
      </c>
      <c r="L144" s="6" t="s">
        <v>0</v>
      </c>
      <c r="M144" s="46">
        <f>M145+M149</f>
        <v>745963529.84000003</v>
      </c>
      <c r="N144" s="50">
        <f>N145+N149</f>
        <v>1020</v>
      </c>
      <c r="O144" s="50">
        <f t="shared" ref="O144:P144" si="16">O145+O149</f>
        <v>1920025.75</v>
      </c>
      <c r="P144" s="50">
        <f t="shared" si="16"/>
        <v>0.84525498768908236</v>
      </c>
    </row>
    <row r="145" spans="1:16" ht="46.8" x14ac:dyDescent="0.25">
      <c r="A145" s="4" t="s">
        <v>39</v>
      </c>
      <c r="B145" s="6" t="s">
        <v>164</v>
      </c>
      <c r="C145" s="6" t="s">
        <v>12</v>
      </c>
      <c r="D145" s="6" t="s">
        <v>166</v>
      </c>
      <c r="E145" s="6" t="s">
        <v>33</v>
      </c>
      <c r="F145" s="6" t="s">
        <v>21</v>
      </c>
      <c r="G145" s="6" t="s">
        <v>29</v>
      </c>
      <c r="H145" s="6" t="s">
        <v>40</v>
      </c>
      <c r="I145" s="7" t="s">
        <v>0</v>
      </c>
      <c r="J145" s="7" t="s">
        <v>0</v>
      </c>
      <c r="K145" s="7" t="s">
        <v>0</v>
      </c>
      <c r="L145" s="7" t="s">
        <v>0</v>
      </c>
      <c r="M145" s="46">
        <f>M146</f>
        <v>518805830</v>
      </c>
      <c r="N145" s="50">
        <v>1020</v>
      </c>
      <c r="O145" s="50">
        <v>1020</v>
      </c>
      <c r="P145" s="50">
        <v>4.6489193108496709E-4</v>
      </c>
    </row>
    <row r="146" spans="1:16" ht="46.8" x14ac:dyDescent="0.25">
      <c r="A146" s="4" t="s">
        <v>41</v>
      </c>
      <c r="B146" s="6" t="s">
        <v>164</v>
      </c>
      <c r="C146" s="6" t="s">
        <v>12</v>
      </c>
      <c r="D146" s="6" t="s">
        <v>166</v>
      </c>
      <c r="E146" s="6" t="s">
        <v>33</v>
      </c>
      <c r="F146" s="6" t="s">
        <v>21</v>
      </c>
      <c r="G146" s="6" t="s">
        <v>29</v>
      </c>
      <c r="H146" s="6" t="s">
        <v>40</v>
      </c>
      <c r="I146" s="6" t="s">
        <v>42</v>
      </c>
      <c r="J146" s="6" t="s">
        <v>0</v>
      </c>
      <c r="K146" s="6" t="s">
        <v>0</v>
      </c>
      <c r="L146" s="6" t="s">
        <v>0</v>
      </c>
      <c r="M146" s="46">
        <f>M147+M148</f>
        <v>518805830</v>
      </c>
      <c r="N146" s="50">
        <v>1020</v>
      </c>
      <c r="O146" s="50">
        <v>1020</v>
      </c>
      <c r="P146" s="50">
        <v>4.6489193108496709E-4</v>
      </c>
    </row>
    <row r="147" spans="1:16" ht="31.2" x14ac:dyDescent="0.25">
      <c r="A147" s="13" t="s">
        <v>169</v>
      </c>
      <c r="B147" s="2" t="s">
        <v>164</v>
      </c>
      <c r="C147" s="2" t="s">
        <v>12</v>
      </c>
      <c r="D147" s="2" t="s">
        <v>166</v>
      </c>
      <c r="E147" s="2" t="s">
        <v>33</v>
      </c>
      <c r="F147" s="2" t="s">
        <v>21</v>
      </c>
      <c r="G147" s="2" t="s">
        <v>29</v>
      </c>
      <c r="H147" s="2" t="s">
        <v>40</v>
      </c>
      <c r="I147" s="2" t="s">
        <v>42</v>
      </c>
      <c r="J147" s="15" t="s">
        <v>210</v>
      </c>
      <c r="K147" s="3" t="s">
        <v>170</v>
      </c>
      <c r="L147" s="3" t="s">
        <v>60</v>
      </c>
      <c r="M147" s="47">
        <f>130000000+89405830</f>
        <v>219405830</v>
      </c>
      <c r="N147" s="50">
        <v>1020</v>
      </c>
      <c r="O147" s="50">
        <v>1020</v>
      </c>
      <c r="P147" s="50">
        <f>O147/M147*100</f>
        <v>4.6489193108496709E-4</v>
      </c>
    </row>
    <row r="148" spans="1:16" ht="26.4" x14ac:dyDescent="0.25">
      <c r="A148" s="13" t="s">
        <v>171</v>
      </c>
      <c r="B148" s="2" t="s">
        <v>164</v>
      </c>
      <c r="C148" s="2" t="s">
        <v>12</v>
      </c>
      <c r="D148" s="2" t="s">
        <v>166</v>
      </c>
      <c r="E148" s="2" t="s">
        <v>33</v>
      </c>
      <c r="F148" s="2" t="s">
        <v>21</v>
      </c>
      <c r="G148" s="2" t="s">
        <v>29</v>
      </c>
      <c r="H148" s="2" t="s">
        <v>40</v>
      </c>
      <c r="I148" s="2" t="s">
        <v>42</v>
      </c>
      <c r="J148" s="15" t="s">
        <v>210</v>
      </c>
      <c r="K148" s="3" t="s">
        <v>172</v>
      </c>
      <c r="L148" s="3" t="s">
        <v>46</v>
      </c>
      <c r="M148" s="47">
        <f>249400000+50000000</f>
        <v>299400000</v>
      </c>
      <c r="N148" s="50">
        <v>0</v>
      </c>
      <c r="O148" s="50">
        <v>0</v>
      </c>
      <c r="P148" s="50">
        <v>0</v>
      </c>
    </row>
    <row r="149" spans="1:16" ht="78" x14ac:dyDescent="0.25">
      <c r="A149" s="4" t="s">
        <v>173</v>
      </c>
      <c r="B149" s="6" t="s">
        <v>164</v>
      </c>
      <c r="C149" s="6" t="s">
        <v>12</v>
      </c>
      <c r="D149" s="6" t="s">
        <v>166</v>
      </c>
      <c r="E149" s="6" t="s">
        <v>33</v>
      </c>
      <c r="F149" s="6" t="s">
        <v>21</v>
      </c>
      <c r="G149" s="6" t="s">
        <v>29</v>
      </c>
      <c r="H149" s="6" t="s">
        <v>174</v>
      </c>
      <c r="I149" s="7" t="s">
        <v>0</v>
      </c>
      <c r="J149" s="7" t="s">
        <v>0</v>
      </c>
      <c r="K149" s="7" t="s">
        <v>0</v>
      </c>
      <c r="L149" s="7" t="s">
        <v>0</v>
      </c>
      <c r="M149" s="46">
        <f>M150</f>
        <v>227157699.84</v>
      </c>
      <c r="N149" s="50">
        <v>0</v>
      </c>
      <c r="O149" s="50">
        <v>1919005.75</v>
      </c>
      <c r="P149" s="50">
        <v>0.84479009575799735</v>
      </c>
    </row>
    <row r="150" spans="1:16" ht="46.8" x14ac:dyDescent="0.25">
      <c r="A150" s="4" t="s">
        <v>41</v>
      </c>
      <c r="B150" s="6" t="s">
        <v>164</v>
      </c>
      <c r="C150" s="6" t="s">
        <v>12</v>
      </c>
      <c r="D150" s="6" t="s">
        <v>166</v>
      </c>
      <c r="E150" s="6" t="s">
        <v>33</v>
      </c>
      <c r="F150" s="6" t="s">
        <v>21</v>
      </c>
      <c r="G150" s="6" t="s">
        <v>29</v>
      </c>
      <c r="H150" s="6" t="s">
        <v>174</v>
      </c>
      <c r="I150" s="6" t="s">
        <v>42</v>
      </c>
      <c r="J150" s="6" t="s">
        <v>0</v>
      </c>
      <c r="K150" s="6" t="s">
        <v>0</v>
      </c>
      <c r="L150" s="6" t="s">
        <v>0</v>
      </c>
      <c r="M150" s="46">
        <f>M151</f>
        <v>227157699.84</v>
      </c>
      <c r="N150" s="50">
        <v>0</v>
      </c>
      <c r="O150" s="50">
        <v>1919005.75</v>
      </c>
      <c r="P150" s="50">
        <v>0.84479009575799735</v>
      </c>
    </row>
    <row r="151" spans="1:16" ht="46.8" x14ac:dyDescent="0.25">
      <c r="A151" s="10" t="s">
        <v>175</v>
      </c>
      <c r="B151" s="2" t="s">
        <v>164</v>
      </c>
      <c r="C151" s="2" t="s">
        <v>12</v>
      </c>
      <c r="D151" s="2" t="s">
        <v>166</v>
      </c>
      <c r="E151" s="2" t="s">
        <v>33</v>
      </c>
      <c r="F151" s="2" t="s">
        <v>21</v>
      </c>
      <c r="G151" s="2" t="s">
        <v>29</v>
      </c>
      <c r="H151" s="2" t="s">
        <v>174</v>
      </c>
      <c r="I151" s="2" t="s">
        <v>42</v>
      </c>
      <c r="J151" s="15" t="s">
        <v>210</v>
      </c>
      <c r="K151" s="3" t="s">
        <v>161</v>
      </c>
      <c r="L151" s="3" t="s">
        <v>60</v>
      </c>
      <c r="M151" s="47">
        <f>226704242.41+403457.43+50000</f>
        <v>227157699.84</v>
      </c>
      <c r="N151" s="50">
        <v>0</v>
      </c>
      <c r="O151" s="50">
        <v>1919005.75</v>
      </c>
      <c r="P151" s="50">
        <f>O151/M151*100</f>
        <v>0.84479009575799735</v>
      </c>
    </row>
    <row r="152" spans="1:16" ht="15.6" x14ac:dyDescent="0.25">
      <c r="A152" s="4" t="s">
        <v>183</v>
      </c>
      <c r="B152" s="6" t="s">
        <v>184</v>
      </c>
      <c r="C152" s="6" t="s">
        <v>0</v>
      </c>
      <c r="D152" s="6" t="s">
        <v>0</v>
      </c>
      <c r="E152" s="6" t="s">
        <v>0</v>
      </c>
      <c r="F152" s="6" t="s">
        <v>0</v>
      </c>
      <c r="G152" s="6" t="s">
        <v>0</v>
      </c>
      <c r="H152" s="7" t="s">
        <v>0</v>
      </c>
      <c r="I152" s="7" t="s">
        <v>0</v>
      </c>
      <c r="J152" s="7" t="s">
        <v>0</v>
      </c>
      <c r="K152" s="7" t="s">
        <v>0</v>
      </c>
      <c r="L152" s="7" t="s">
        <v>0</v>
      </c>
      <c r="M152" s="46">
        <f t="shared" ref="M152:M159" si="17">M153</f>
        <v>60138959.879999995</v>
      </c>
      <c r="N152" s="50">
        <v>0</v>
      </c>
      <c r="O152" s="50">
        <v>0</v>
      </c>
      <c r="P152" s="50">
        <v>0</v>
      </c>
    </row>
    <row r="153" spans="1:16" ht="31.2" x14ac:dyDescent="0.25">
      <c r="A153" s="4" t="s">
        <v>30</v>
      </c>
      <c r="B153" s="6" t="s">
        <v>184</v>
      </c>
      <c r="C153" s="6" t="s">
        <v>15</v>
      </c>
      <c r="D153" s="6" t="s">
        <v>0</v>
      </c>
      <c r="E153" s="6" t="s">
        <v>0</v>
      </c>
      <c r="F153" s="6" t="s">
        <v>0</v>
      </c>
      <c r="G153" s="6" t="s">
        <v>0</v>
      </c>
      <c r="H153" s="7" t="s">
        <v>0</v>
      </c>
      <c r="I153" s="7" t="s">
        <v>0</v>
      </c>
      <c r="J153" s="7" t="s">
        <v>0</v>
      </c>
      <c r="K153" s="7" t="s">
        <v>0</v>
      </c>
      <c r="L153" s="7" t="s">
        <v>0</v>
      </c>
      <c r="M153" s="46">
        <f t="shared" si="17"/>
        <v>60138959.879999995</v>
      </c>
      <c r="N153" s="50">
        <v>0</v>
      </c>
      <c r="O153" s="50">
        <v>0</v>
      </c>
      <c r="P153" s="50">
        <v>0</v>
      </c>
    </row>
    <row r="154" spans="1:16" ht="31.2" x14ac:dyDescent="0.25">
      <c r="A154" s="4" t="s">
        <v>185</v>
      </c>
      <c r="B154" s="6" t="s">
        <v>184</v>
      </c>
      <c r="C154" s="6" t="s">
        <v>15</v>
      </c>
      <c r="D154" s="6" t="s">
        <v>29</v>
      </c>
      <c r="E154" s="6" t="s">
        <v>0</v>
      </c>
      <c r="F154" s="6" t="s">
        <v>0</v>
      </c>
      <c r="G154" s="6" t="s">
        <v>0</v>
      </c>
      <c r="H154" s="7" t="s">
        <v>0</v>
      </c>
      <c r="I154" s="7" t="s">
        <v>0</v>
      </c>
      <c r="J154" s="7" t="s">
        <v>0</v>
      </c>
      <c r="K154" s="7" t="s">
        <v>0</v>
      </c>
      <c r="L154" s="7" t="s">
        <v>0</v>
      </c>
      <c r="M154" s="46">
        <f t="shared" si="17"/>
        <v>60138959.879999995</v>
      </c>
      <c r="N154" s="50">
        <v>0</v>
      </c>
      <c r="O154" s="50">
        <v>0</v>
      </c>
      <c r="P154" s="50">
        <v>0</v>
      </c>
    </row>
    <row r="155" spans="1:16" ht="15.6" x14ac:dyDescent="0.25">
      <c r="A155" s="4" t="s">
        <v>32</v>
      </c>
      <c r="B155" s="6" t="s">
        <v>184</v>
      </c>
      <c r="C155" s="6" t="s">
        <v>15</v>
      </c>
      <c r="D155" s="6" t="s">
        <v>29</v>
      </c>
      <c r="E155" s="6" t="s">
        <v>33</v>
      </c>
      <c r="F155" s="6" t="s">
        <v>0</v>
      </c>
      <c r="G155" s="6" t="s">
        <v>0</v>
      </c>
      <c r="H155" s="7" t="s">
        <v>0</v>
      </c>
      <c r="I155" s="7" t="s">
        <v>0</v>
      </c>
      <c r="J155" s="7" t="s">
        <v>0</v>
      </c>
      <c r="K155" s="7" t="s">
        <v>0</v>
      </c>
      <c r="L155" s="7" t="s">
        <v>0</v>
      </c>
      <c r="M155" s="46">
        <f t="shared" si="17"/>
        <v>60138959.879999995</v>
      </c>
      <c r="N155" s="50">
        <v>0</v>
      </c>
      <c r="O155" s="50">
        <v>0</v>
      </c>
      <c r="P155" s="50">
        <v>0</v>
      </c>
    </row>
    <row r="156" spans="1:16" ht="62.4" x14ac:dyDescent="0.25">
      <c r="A156" s="14" t="s">
        <v>34</v>
      </c>
      <c r="B156" s="6" t="s">
        <v>184</v>
      </c>
      <c r="C156" s="6" t="s">
        <v>15</v>
      </c>
      <c r="D156" s="6" t="s">
        <v>29</v>
      </c>
      <c r="E156" s="6" t="s">
        <v>33</v>
      </c>
      <c r="F156" s="6"/>
      <c r="G156" s="6"/>
      <c r="H156" s="7"/>
      <c r="I156" s="7"/>
      <c r="J156" s="7"/>
      <c r="K156" s="7"/>
      <c r="L156" s="7"/>
      <c r="M156" s="46">
        <f t="shared" si="17"/>
        <v>60138959.879999995</v>
      </c>
      <c r="N156" s="50">
        <v>0</v>
      </c>
      <c r="O156" s="50">
        <v>0</v>
      </c>
      <c r="P156" s="50">
        <v>0</v>
      </c>
    </row>
    <row r="157" spans="1:16" ht="15.6" x14ac:dyDescent="0.25">
      <c r="A157" s="8" t="s">
        <v>186</v>
      </c>
      <c r="B157" s="6" t="s">
        <v>184</v>
      </c>
      <c r="C157" s="6" t="s">
        <v>15</v>
      </c>
      <c r="D157" s="6" t="s">
        <v>29</v>
      </c>
      <c r="E157" s="6" t="s">
        <v>33</v>
      </c>
      <c r="F157" s="6" t="s">
        <v>83</v>
      </c>
      <c r="G157" s="6" t="s">
        <v>0</v>
      </c>
      <c r="H157" s="6" t="s">
        <v>0</v>
      </c>
      <c r="I157" s="6" t="s">
        <v>0</v>
      </c>
      <c r="J157" s="6" t="s">
        <v>0</v>
      </c>
      <c r="K157" s="6" t="s">
        <v>0</v>
      </c>
      <c r="L157" s="6" t="s">
        <v>0</v>
      </c>
      <c r="M157" s="46">
        <f t="shared" si="17"/>
        <v>60138959.879999995</v>
      </c>
      <c r="N157" s="50">
        <v>0</v>
      </c>
      <c r="O157" s="50">
        <v>0</v>
      </c>
      <c r="P157" s="50">
        <v>0</v>
      </c>
    </row>
    <row r="158" spans="1:16" ht="15.6" x14ac:dyDescent="0.25">
      <c r="A158" s="8" t="s">
        <v>187</v>
      </c>
      <c r="B158" s="6" t="s">
        <v>184</v>
      </c>
      <c r="C158" s="6" t="s">
        <v>15</v>
      </c>
      <c r="D158" s="6" t="s">
        <v>29</v>
      </c>
      <c r="E158" s="6" t="s">
        <v>33</v>
      </c>
      <c r="F158" s="6" t="s">
        <v>83</v>
      </c>
      <c r="G158" s="6" t="s">
        <v>67</v>
      </c>
      <c r="H158" s="6" t="s">
        <v>0</v>
      </c>
      <c r="I158" s="6" t="s">
        <v>0</v>
      </c>
      <c r="J158" s="6" t="s">
        <v>0</v>
      </c>
      <c r="K158" s="6" t="s">
        <v>0</v>
      </c>
      <c r="L158" s="6" t="s">
        <v>0</v>
      </c>
      <c r="M158" s="46">
        <f t="shared" si="17"/>
        <v>60138959.879999995</v>
      </c>
      <c r="N158" s="50">
        <v>0</v>
      </c>
      <c r="O158" s="50">
        <v>0</v>
      </c>
      <c r="P158" s="50">
        <v>0</v>
      </c>
    </row>
    <row r="159" spans="1:16" ht="46.8" x14ac:dyDescent="0.25">
      <c r="A159" s="4" t="s">
        <v>39</v>
      </c>
      <c r="B159" s="6" t="s">
        <v>184</v>
      </c>
      <c r="C159" s="6" t="s">
        <v>15</v>
      </c>
      <c r="D159" s="6" t="s">
        <v>29</v>
      </c>
      <c r="E159" s="6" t="s">
        <v>33</v>
      </c>
      <c r="F159" s="6" t="s">
        <v>83</v>
      </c>
      <c r="G159" s="6" t="s">
        <v>67</v>
      </c>
      <c r="H159" s="6" t="s">
        <v>40</v>
      </c>
      <c r="I159" s="7" t="s">
        <v>0</v>
      </c>
      <c r="J159" s="7" t="s">
        <v>0</v>
      </c>
      <c r="K159" s="7" t="s">
        <v>0</v>
      </c>
      <c r="L159" s="7" t="s">
        <v>0</v>
      </c>
      <c r="M159" s="46">
        <f t="shared" si="17"/>
        <v>60138959.879999995</v>
      </c>
      <c r="N159" s="50">
        <v>0</v>
      </c>
      <c r="O159" s="50">
        <v>0</v>
      </c>
      <c r="P159" s="50">
        <v>0</v>
      </c>
    </row>
    <row r="160" spans="1:16" ht="46.8" x14ac:dyDescent="0.25">
      <c r="A160" s="4" t="s">
        <v>41</v>
      </c>
      <c r="B160" s="6" t="s">
        <v>184</v>
      </c>
      <c r="C160" s="6" t="s">
        <v>15</v>
      </c>
      <c r="D160" s="6" t="s">
        <v>29</v>
      </c>
      <c r="E160" s="6" t="s">
        <v>33</v>
      </c>
      <c r="F160" s="6" t="s">
        <v>83</v>
      </c>
      <c r="G160" s="6" t="s">
        <v>67</v>
      </c>
      <c r="H160" s="6" t="s">
        <v>40</v>
      </c>
      <c r="I160" s="6" t="s">
        <v>42</v>
      </c>
      <c r="J160" s="6" t="s">
        <v>0</v>
      </c>
      <c r="K160" s="6" t="s">
        <v>0</v>
      </c>
      <c r="L160" s="6" t="s">
        <v>0</v>
      </c>
      <c r="M160" s="46">
        <f>M161+M162+M163+M164</f>
        <v>60138959.879999995</v>
      </c>
      <c r="N160" s="50">
        <v>0</v>
      </c>
      <c r="O160" s="50">
        <v>0</v>
      </c>
      <c r="P160" s="50">
        <v>0</v>
      </c>
    </row>
    <row r="161" spans="1:16" ht="46.8" x14ac:dyDescent="0.25">
      <c r="A161" s="13" t="s">
        <v>190</v>
      </c>
      <c r="B161" s="2" t="s">
        <v>184</v>
      </c>
      <c r="C161" s="2" t="s">
        <v>15</v>
      </c>
      <c r="D161" s="2" t="s">
        <v>29</v>
      </c>
      <c r="E161" s="2" t="s">
        <v>33</v>
      </c>
      <c r="F161" s="2" t="s">
        <v>83</v>
      </c>
      <c r="G161" s="2" t="s">
        <v>67</v>
      </c>
      <c r="H161" s="2" t="s">
        <v>40</v>
      </c>
      <c r="I161" s="2" t="s">
        <v>42</v>
      </c>
      <c r="J161" s="3" t="s">
        <v>188</v>
      </c>
      <c r="K161" s="3" t="s">
        <v>189</v>
      </c>
      <c r="L161" s="3" t="s">
        <v>46</v>
      </c>
      <c r="M161" s="47">
        <f>14300000+500000</f>
        <v>14800000</v>
      </c>
      <c r="N161" s="50">
        <v>0</v>
      </c>
      <c r="O161" s="50">
        <v>0</v>
      </c>
      <c r="P161" s="50">
        <v>0</v>
      </c>
    </row>
    <row r="162" spans="1:16" ht="39.6" x14ac:dyDescent="0.25">
      <c r="A162" s="13" t="s">
        <v>191</v>
      </c>
      <c r="B162" s="2" t="s">
        <v>184</v>
      </c>
      <c r="C162" s="2" t="s">
        <v>15</v>
      </c>
      <c r="D162" s="2" t="s">
        <v>29</v>
      </c>
      <c r="E162" s="2" t="s">
        <v>33</v>
      </c>
      <c r="F162" s="2" t="s">
        <v>83</v>
      </c>
      <c r="G162" s="2" t="s">
        <v>67</v>
      </c>
      <c r="H162" s="2" t="s">
        <v>40</v>
      </c>
      <c r="I162" s="2" t="s">
        <v>42</v>
      </c>
      <c r="J162" s="3" t="s">
        <v>188</v>
      </c>
      <c r="K162" s="3" t="s">
        <v>189</v>
      </c>
      <c r="L162" s="3" t="s">
        <v>46</v>
      </c>
      <c r="M162" s="47">
        <f>13600000+500000</f>
        <v>14100000</v>
      </c>
      <c r="N162" s="50">
        <v>0</v>
      </c>
      <c r="O162" s="50">
        <v>0</v>
      </c>
      <c r="P162" s="50">
        <v>0</v>
      </c>
    </row>
    <row r="163" spans="1:16" ht="46.8" x14ac:dyDescent="0.25">
      <c r="A163" s="13" t="s">
        <v>419</v>
      </c>
      <c r="B163" s="2" t="s">
        <v>184</v>
      </c>
      <c r="C163" s="2" t="s">
        <v>15</v>
      </c>
      <c r="D163" s="2" t="s">
        <v>29</v>
      </c>
      <c r="E163" s="2" t="s">
        <v>33</v>
      </c>
      <c r="F163" s="2" t="s">
        <v>83</v>
      </c>
      <c r="G163" s="2" t="s">
        <v>67</v>
      </c>
      <c r="H163" s="2" t="s">
        <v>40</v>
      </c>
      <c r="I163" s="2" t="s">
        <v>42</v>
      </c>
      <c r="J163" s="3" t="s">
        <v>188</v>
      </c>
      <c r="K163" s="3">
        <v>223.93</v>
      </c>
      <c r="L163" s="3">
        <v>2022</v>
      </c>
      <c r="M163" s="47">
        <f>32393.57+12213374.76</f>
        <v>12245768.33</v>
      </c>
      <c r="N163" s="50">
        <v>0</v>
      </c>
      <c r="O163" s="50">
        <v>0</v>
      </c>
      <c r="P163" s="50">
        <v>0</v>
      </c>
    </row>
    <row r="164" spans="1:16" ht="46.8" x14ac:dyDescent="0.25">
      <c r="A164" s="13" t="s">
        <v>459</v>
      </c>
      <c r="B164" s="2" t="s">
        <v>184</v>
      </c>
      <c r="C164" s="2" t="s">
        <v>15</v>
      </c>
      <c r="D164" s="2" t="s">
        <v>29</v>
      </c>
      <c r="E164" s="2" t="s">
        <v>33</v>
      </c>
      <c r="F164" s="2" t="s">
        <v>83</v>
      </c>
      <c r="G164" s="2" t="s">
        <v>67</v>
      </c>
      <c r="H164" s="2" t="s">
        <v>40</v>
      </c>
      <c r="I164" s="2" t="s">
        <v>42</v>
      </c>
      <c r="J164" s="3" t="s">
        <v>188</v>
      </c>
      <c r="K164" s="3">
        <v>320</v>
      </c>
      <c r="L164" s="3">
        <v>2022</v>
      </c>
      <c r="M164" s="47">
        <v>18993191.550000001</v>
      </c>
      <c r="N164" s="50">
        <v>0</v>
      </c>
      <c r="O164" s="50">
        <v>0</v>
      </c>
      <c r="P164" s="50">
        <v>0</v>
      </c>
    </row>
    <row r="165" spans="1:16" ht="31.2" x14ac:dyDescent="0.25">
      <c r="A165" s="4" t="s">
        <v>192</v>
      </c>
      <c r="B165" s="52" t="s">
        <v>193</v>
      </c>
      <c r="C165" s="52" t="s">
        <v>0</v>
      </c>
      <c r="D165" s="52" t="s">
        <v>0</v>
      </c>
      <c r="E165" s="52" t="s">
        <v>0</v>
      </c>
      <c r="F165" s="52" t="s">
        <v>0</v>
      </c>
      <c r="G165" s="52" t="s">
        <v>0</v>
      </c>
      <c r="H165" s="53" t="s">
        <v>0</v>
      </c>
      <c r="I165" s="53" t="s">
        <v>0</v>
      </c>
      <c r="J165" s="53" t="s">
        <v>0</v>
      </c>
      <c r="K165" s="53" t="s">
        <v>0</v>
      </c>
      <c r="L165" s="53" t="s">
        <v>0</v>
      </c>
      <c r="M165" s="54">
        <f t="shared" ref="M165:M172" si="18">M166</f>
        <v>839098474.33000004</v>
      </c>
      <c r="N165" s="50">
        <v>0</v>
      </c>
      <c r="O165" s="50">
        <v>0</v>
      </c>
      <c r="P165" s="50">
        <v>0</v>
      </c>
    </row>
    <row r="166" spans="1:16" ht="31.2" x14ac:dyDescent="0.25">
      <c r="A166" s="51" t="s">
        <v>208</v>
      </c>
      <c r="B166" s="52" t="s">
        <v>193</v>
      </c>
      <c r="C166" s="52" t="s">
        <v>13</v>
      </c>
      <c r="D166" s="52" t="s">
        <v>0</v>
      </c>
      <c r="E166" s="52" t="s">
        <v>0</v>
      </c>
      <c r="F166" s="52" t="s">
        <v>0</v>
      </c>
      <c r="G166" s="52" t="s">
        <v>0</v>
      </c>
      <c r="H166" s="53" t="s">
        <v>0</v>
      </c>
      <c r="I166" s="53" t="s">
        <v>0</v>
      </c>
      <c r="J166" s="53" t="s">
        <v>0</v>
      </c>
      <c r="K166" s="53" t="s">
        <v>0</v>
      </c>
      <c r="L166" s="53" t="s">
        <v>0</v>
      </c>
      <c r="M166" s="54">
        <f t="shared" si="18"/>
        <v>839098474.33000004</v>
      </c>
      <c r="N166" s="50">
        <v>0</v>
      </c>
      <c r="O166" s="50">
        <v>0</v>
      </c>
      <c r="P166" s="50">
        <v>0</v>
      </c>
    </row>
    <row r="167" spans="1:16" ht="31.2" x14ac:dyDescent="0.25">
      <c r="A167" s="51" t="s">
        <v>428</v>
      </c>
      <c r="B167" s="52" t="s">
        <v>193</v>
      </c>
      <c r="C167" s="52" t="s">
        <v>13</v>
      </c>
      <c r="D167" s="52" t="s">
        <v>67</v>
      </c>
      <c r="E167" s="52" t="s">
        <v>0</v>
      </c>
      <c r="F167" s="52" t="s">
        <v>0</v>
      </c>
      <c r="G167" s="52" t="s">
        <v>0</v>
      </c>
      <c r="H167" s="53" t="s">
        <v>0</v>
      </c>
      <c r="I167" s="53" t="s">
        <v>0</v>
      </c>
      <c r="J167" s="53" t="s">
        <v>0</v>
      </c>
      <c r="K167" s="53" t="s">
        <v>0</v>
      </c>
      <c r="L167" s="53" t="s">
        <v>0</v>
      </c>
      <c r="M167" s="54">
        <f t="shared" si="18"/>
        <v>839098474.33000004</v>
      </c>
      <c r="N167" s="50">
        <v>0</v>
      </c>
      <c r="O167" s="50">
        <v>0</v>
      </c>
      <c r="P167" s="50">
        <v>0</v>
      </c>
    </row>
    <row r="168" spans="1:16" ht="15.6" x14ac:dyDescent="0.25">
      <c r="A168" s="51" t="s">
        <v>32</v>
      </c>
      <c r="B168" s="52" t="s">
        <v>193</v>
      </c>
      <c r="C168" s="52" t="s">
        <v>13</v>
      </c>
      <c r="D168" s="52" t="s">
        <v>67</v>
      </c>
      <c r="E168" s="52" t="s">
        <v>33</v>
      </c>
      <c r="F168" s="52" t="s">
        <v>0</v>
      </c>
      <c r="G168" s="52" t="s">
        <v>0</v>
      </c>
      <c r="H168" s="53" t="s">
        <v>0</v>
      </c>
      <c r="I168" s="53" t="s">
        <v>0</v>
      </c>
      <c r="J168" s="53" t="s">
        <v>0</v>
      </c>
      <c r="K168" s="53" t="s">
        <v>0</v>
      </c>
      <c r="L168" s="53" t="s">
        <v>0</v>
      </c>
      <c r="M168" s="54">
        <f t="shared" si="18"/>
        <v>839098474.33000004</v>
      </c>
      <c r="N168" s="50">
        <v>0</v>
      </c>
      <c r="O168" s="50">
        <v>0</v>
      </c>
      <c r="P168" s="50">
        <v>0</v>
      </c>
    </row>
    <row r="169" spans="1:16" ht="62.4" x14ac:dyDescent="0.25">
      <c r="A169" s="51" t="s">
        <v>34</v>
      </c>
      <c r="B169" s="52" t="s">
        <v>193</v>
      </c>
      <c r="C169" s="52" t="s">
        <v>13</v>
      </c>
      <c r="D169" s="52" t="s">
        <v>67</v>
      </c>
      <c r="E169" s="52" t="s">
        <v>33</v>
      </c>
      <c r="F169" s="52"/>
      <c r="G169" s="52"/>
      <c r="H169" s="53"/>
      <c r="I169" s="53"/>
      <c r="J169" s="53"/>
      <c r="K169" s="53"/>
      <c r="L169" s="53"/>
      <c r="M169" s="54">
        <f t="shared" si="18"/>
        <v>839098474.33000004</v>
      </c>
      <c r="N169" s="50">
        <v>0</v>
      </c>
      <c r="O169" s="50">
        <v>0</v>
      </c>
      <c r="P169" s="50">
        <v>0</v>
      </c>
    </row>
    <row r="170" spans="1:16" ht="15.6" x14ac:dyDescent="0.25">
      <c r="A170" s="55" t="s">
        <v>52</v>
      </c>
      <c r="B170" s="52" t="s">
        <v>193</v>
      </c>
      <c r="C170" s="52" t="s">
        <v>13</v>
      </c>
      <c r="D170" s="52" t="s">
        <v>67</v>
      </c>
      <c r="E170" s="52" t="s">
        <v>33</v>
      </c>
      <c r="F170" s="52" t="s">
        <v>53</v>
      </c>
      <c r="G170" s="52" t="s">
        <v>0</v>
      </c>
      <c r="H170" s="52" t="s">
        <v>0</v>
      </c>
      <c r="I170" s="52" t="s">
        <v>0</v>
      </c>
      <c r="J170" s="52" t="s">
        <v>0</v>
      </c>
      <c r="K170" s="52" t="s">
        <v>0</v>
      </c>
      <c r="L170" s="52" t="s">
        <v>0</v>
      </c>
      <c r="M170" s="54">
        <f t="shared" si="18"/>
        <v>839098474.33000004</v>
      </c>
      <c r="N170" s="50">
        <v>0</v>
      </c>
      <c r="O170" s="50">
        <v>0</v>
      </c>
      <c r="P170" s="50">
        <v>0</v>
      </c>
    </row>
    <row r="171" spans="1:16" ht="15.6" x14ac:dyDescent="0.25">
      <c r="A171" s="55" t="s">
        <v>195</v>
      </c>
      <c r="B171" s="52" t="s">
        <v>193</v>
      </c>
      <c r="C171" s="52" t="s">
        <v>13</v>
      </c>
      <c r="D171" s="52" t="s">
        <v>67</v>
      </c>
      <c r="E171" s="52" t="s">
        <v>33</v>
      </c>
      <c r="F171" s="52" t="s">
        <v>53</v>
      </c>
      <c r="G171" s="52" t="s">
        <v>121</v>
      </c>
      <c r="H171" s="52" t="s">
        <v>0</v>
      </c>
      <c r="I171" s="52" t="s">
        <v>0</v>
      </c>
      <c r="J171" s="52" t="s">
        <v>0</v>
      </c>
      <c r="K171" s="52" t="s">
        <v>0</v>
      </c>
      <c r="L171" s="52" t="s">
        <v>0</v>
      </c>
      <c r="M171" s="54">
        <f t="shared" si="18"/>
        <v>839098474.33000004</v>
      </c>
      <c r="N171" s="50">
        <v>0</v>
      </c>
      <c r="O171" s="50">
        <v>0</v>
      </c>
      <c r="P171" s="50">
        <v>0</v>
      </c>
    </row>
    <row r="172" spans="1:16" ht="93.6" x14ac:dyDescent="0.25">
      <c r="A172" s="51" t="s">
        <v>429</v>
      </c>
      <c r="B172" s="52" t="s">
        <v>193</v>
      </c>
      <c r="C172" s="52" t="s">
        <v>13</v>
      </c>
      <c r="D172" s="52" t="s">
        <v>67</v>
      </c>
      <c r="E172" s="52" t="s">
        <v>33</v>
      </c>
      <c r="F172" s="52" t="s">
        <v>53</v>
      </c>
      <c r="G172" s="52" t="s">
        <v>121</v>
      </c>
      <c r="H172" s="52" t="s">
        <v>430</v>
      </c>
      <c r="I172" s="53" t="s">
        <v>0</v>
      </c>
      <c r="J172" s="53" t="s">
        <v>0</v>
      </c>
      <c r="K172" s="53" t="s">
        <v>0</v>
      </c>
      <c r="L172" s="53" t="s">
        <v>0</v>
      </c>
      <c r="M172" s="54">
        <f t="shared" si="18"/>
        <v>839098474.33000004</v>
      </c>
      <c r="N172" s="50">
        <v>0</v>
      </c>
      <c r="O172" s="50">
        <v>0</v>
      </c>
      <c r="P172" s="50">
        <v>0</v>
      </c>
    </row>
    <row r="173" spans="1:16" ht="46.8" x14ac:dyDescent="0.25">
      <c r="A173" s="51" t="s">
        <v>41</v>
      </c>
      <c r="B173" s="52" t="s">
        <v>193</v>
      </c>
      <c r="C173" s="52" t="s">
        <v>13</v>
      </c>
      <c r="D173" s="52" t="s">
        <v>67</v>
      </c>
      <c r="E173" s="52" t="s">
        <v>33</v>
      </c>
      <c r="F173" s="52" t="s">
        <v>53</v>
      </c>
      <c r="G173" s="52" t="s">
        <v>121</v>
      </c>
      <c r="H173" s="52" t="s">
        <v>430</v>
      </c>
      <c r="I173" s="52" t="s">
        <v>42</v>
      </c>
      <c r="J173" s="52" t="s">
        <v>0</v>
      </c>
      <c r="K173" s="52" t="s">
        <v>0</v>
      </c>
      <c r="L173" s="52" t="s">
        <v>0</v>
      </c>
      <c r="M173" s="54">
        <f>M174+M175</f>
        <v>839098474.33000004</v>
      </c>
      <c r="N173" s="50">
        <v>0</v>
      </c>
      <c r="O173" s="50">
        <v>0</v>
      </c>
      <c r="P173" s="50">
        <v>0</v>
      </c>
    </row>
    <row r="174" spans="1:16" ht="31.2" x14ac:dyDescent="0.25">
      <c r="A174" s="56" t="s">
        <v>431</v>
      </c>
      <c r="B174" s="57" t="s">
        <v>193</v>
      </c>
      <c r="C174" s="57" t="s">
        <v>13</v>
      </c>
      <c r="D174" s="57" t="s">
        <v>67</v>
      </c>
      <c r="E174" s="57" t="s">
        <v>33</v>
      </c>
      <c r="F174" s="57" t="s">
        <v>53</v>
      </c>
      <c r="G174" s="57" t="s">
        <v>121</v>
      </c>
      <c r="H174" s="57" t="s">
        <v>430</v>
      </c>
      <c r="I174" s="57" t="s">
        <v>42</v>
      </c>
      <c r="J174" s="3" t="s">
        <v>44</v>
      </c>
      <c r="K174" s="3">
        <v>1</v>
      </c>
      <c r="L174" s="3">
        <v>2024</v>
      </c>
      <c r="M174" s="58">
        <v>60000000</v>
      </c>
      <c r="N174" s="50">
        <v>0</v>
      </c>
      <c r="O174" s="50">
        <v>0</v>
      </c>
      <c r="P174" s="50">
        <v>0</v>
      </c>
    </row>
    <row r="175" spans="1:16" ht="37.5" customHeight="1" x14ac:dyDescent="0.25">
      <c r="A175" s="56" t="s">
        <v>196</v>
      </c>
      <c r="B175" s="57" t="s">
        <v>193</v>
      </c>
      <c r="C175" s="57" t="s">
        <v>13</v>
      </c>
      <c r="D175" s="57" t="s">
        <v>67</v>
      </c>
      <c r="E175" s="57" t="s">
        <v>33</v>
      </c>
      <c r="F175" s="57" t="s">
        <v>53</v>
      </c>
      <c r="G175" s="57" t="s">
        <v>121</v>
      </c>
      <c r="H175" s="57" t="s">
        <v>430</v>
      </c>
      <c r="I175" s="57" t="s">
        <v>42</v>
      </c>
      <c r="J175" s="3" t="s">
        <v>432</v>
      </c>
      <c r="K175" s="3" t="s">
        <v>433</v>
      </c>
      <c r="L175" s="3" t="s">
        <v>60</v>
      </c>
      <c r="M175" s="58">
        <v>779098474.33000004</v>
      </c>
      <c r="N175" s="50">
        <v>0</v>
      </c>
      <c r="O175" s="50">
        <v>0</v>
      </c>
      <c r="P175" s="50">
        <v>0</v>
      </c>
    </row>
    <row r="176" spans="1:16" ht="15.6" hidden="1" x14ac:dyDescent="0.25">
      <c r="A176" s="4"/>
      <c r="B176" s="59"/>
      <c r="C176" s="59"/>
      <c r="D176" s="59"/>
      <c r="E176" s="59"/>
      <c r="F176" s="59"/>
      <c r="G176" s="59"/>
      <c r="H176" s="60"/>
      <c r="I176" s="60"/>
      <c r="J176" s="60"/>
      <c r="K176" s="60"/>
      <c r="L176" s="60"/>
      <c r="M176" s="5"/>
    </row>
    <row r="177" spans="1:16" ht="15.6" hidden="1" x14ac:dyDescent="0.25">
      <c r="A177" s="4"/>
      <c r="B177" s="59"/>
      <c r="C177" s="59"/>
      <c r="D177" s="59"/>
      <c r="E177" s="59"/>
      <c r="F177" s="59"/>
      <c r="G177" s="59"/>
      <c r="H177" s="60"/>
      <c r="I177" s="60"/>
      <c r="J177" s="60"/>
      <c r="K177" s="60"/>
      <c r="L177" s="60"/>
      <c r="M177" s="5"/>
    </row>
    <row r="178" spans="1:16" ht="15.6" hidden="1" x14ac:dyDescent="0.25">
      <c r="A178" s="4"/>
      <c r="B178" s="59"/>
      <c r="C178" s="59"/>
      <c r="D178" s="59"/>
      <c r="E178" s="59"/>
      <c r="F178" s="59"/>
      <c r="G178" s="59"/>
      <c r="H178" s="60"/>
      <c r="I178" s="60"/>
      <c r="J178" s="60"/>
      <c r="K178" s="60"/>
      <c r="L178" s="60"/>
      <c r="M178" s="5"/>
    </row>
    <row r="179" spans="1:16" ht="15.6" hidden="1" x14ac:dyDescent="0.25">
      <c r="A179" s="4"/>
      <c r="B179" s="59"/>
      <c r="C179" s="59"/>
      <c r="D179" s="59"/>
      <c r="E179" s="59"/>
      <c r="F179" s="59"/>
      <c r="G179" s="59"/>
      <c r="H179" s="60"/>
      <c r="I179" s="60"/>
      <c r="J179" s="60"/>
      <c r="K179" s="60"/>
      <c r="L179" s="60"/>
      <c r="M179" s="5"/>
    </row>
    <row r="180" spans="1:16" ht="15.6" hidden="1" x14ac:dyDescent="0.25">
      <c r="A180" s="8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"/>
    </row>
    <row r="181" spans="1:16" ht="15.6" hidden="1" x14ac:dyDescent="0.25">
      <c r="A181" s="8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"/>
    </row>
    <row r="182" spans="1:16" ht="15.6" hidden="1" x14ac:dyDescent="0.25">
      <c r="A182" s="4"/>
      <c r="B182" s="59"/>
      <c r="C182" s="59"/>
      <c r="D182" s="59"/>
      <c r="E182" s="59"/>
      <c r="F182" s="59"/>
      <c r="G182" s="59"/>
      <c r="H182" s="59"/>
      <c r="I182" s="60"/>
      <c r="J182" s="60"/>
      <c r="K182" s="60"/>
      <c r="L182" s="60"/>
      <c r="M182" s="5"/>
    </row>
    <row r="183" spans="1:16" ht="15.6" hidden="1" x14ac:dyDescent="0.25">
      <c r="A183" s="4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"/>
    </row>
    <row r="184" spans="1:16" ht="15.6" hidden="1" x14ac:dyDescent="0.25">
      <c r="A184" s="10"/>
      <c r="B184" s="61"/>
      <c r="C184" s="61"/>
      <c r="D184" s="61"/>
      <c r="E184" s="61"/>
      <c r="F184" s="61"/>
      <c r="G184" s="61"/>
      <c r="H184" s="61"/>
      <c r="I184" s="61"/>
      <c r="J184" s="62"/>
      <c r="K184" s="62"/>
      <c r="L184" s="63"/>
      <c r="M184" s="9"/>
    </row>
    <row r="185" spans="1:16" ht="15.6" x14ac:dyDescent="0.25">
      <c r="A185" s="38"/>
      <c r="B185" s="39"/>
      <c r="C185" s="39"/>
      <c r="D185" s="39"/>
      <c r="E185" s="39"/>
      <c r="F185" s="39"/>
      <c r="G185" s="39"/>
      <c r="H185" s="39"/>
      <c r="I185" s="39"/>
      <c r="J185" s="40"/>
      <c r="K185" s="40"/>
      <c r="L185" s="41"/>
      <c r="M185" s="42"/>
    </row>
    <row r="186" spans="1:16" ht="15.6" x14ac:dyDescent="0.25">
      <c r="A186" s="38"/>
      <c r="B186" s="39"/>
      <c r="C186" s="39"/>
      <c r="D186" s="39"/>
      <c r="E186" s="39"/>
      <c r="F186" s="39"/>
      <c r="G186" s="39"/>
      <c r="H186" s="39"/>
      <c r="I186" s="39"/>
      <c r="J186" s="40"/>
      <c r="K186" s="40"/>
      <c r="L186" s="41"/>
      <c r="M186" s="42"/>
    </row>
    <row r="187" spans="1:16" ht="15.6" x14ac:dyDescent="0.25">
      <c r="A187" s="38"/>
      <c r="B187" s="39"/>
      <c r="C187" s="39"/>
      <c r="D187" s="39"/>
      <c r="E187" s="39"/>
      <c r="F187" s="39"/>
      <c r="G187" s="39"/>
      <c r="H187" s="39"/>
      <c r="I187" s="39"/>
      <c r="J187" s="40"/>
      <c r="K187" s="40"/>
      <c r="L187" s="41"/>
      <c r="M187" s="42"/>
    </row>
    <row r="191" spans="1:16" ht="18" x14ac:dyDescent="0.25">
      <c r="A191" s="131" t="s">
        <v>396</v>
      </c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132" t="s">
        <v>397</v>
      </c>
      <c r="O191" s="132"/>
      <c r="P191" s="132"/>
    </row>
    <row r="192" spans="1:16" ht="18" x14ac:dyDescent="0.25">
      <c r="A192" s="131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132"/>
      <c r="O192" s="132"/>
      <c r="P192" s="132"/>
    </row>
    <row r="193" spans="1:13" ht="18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</row>
    <row r="195" spans="1:13" ht="167.25" customHeight="1" x14ac:dyDescent="0.25"/>
    <row r="197" spans="1:13" ht="13.8" x14ac:dyDescent="0.25">
      <c r="A197" s="37" t="s">
        <v>487</v>
      </c>
    </row>
    <row r="198" spans="1:13" ht="13.8" x14ac:dyDescent="0.25">
      <c r="A198" s="37" t="s">
        <v>488</v>
      </c>
    </row>
  </sheetData>
  <mergeCells count="6">
    <mergeCell ref="J1:M1"/>
    <mergeCell ref="A3:P3"/>
    <mergeCell ref="A4:P4"/>
    <mergeCell ref="O2:P2"/>
    <mergeCell ref="A191:A192"/>
    <mergeCell ref="N191:P192"/>
  </mergeCells>
  <pageMargins left="0.39370078740157483" right="0.39370078740157483" top="0.59055118110236227" bottom="0.39370078740157483" header="0.31496062992125984" footer="0.31496062992125984"/>
  <pageSetup paperSize="9" scale="72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0"/>
  <sheetViews>
    <sheetView tabSelected="1" view="pageBreakPreview" zoomScale="80" zoomScaleNormal="100" zoomScaleSheetLayoutView="80" workbookViewId="0">
      <selection activeCell="W11" sqref="W11"/>
    </sheetView>
  </sheetViews>
  <sheetFormatPr defaultColWidth="9.33203125" defaultRowHeight="13.2" x14ac:dyDescent="0.25"/>
  <cols>
    <col min="1" max="1" width="49.109375" style="16" customWidth="1"/>
    <col min="2" max="2" width="5.6640625" style="16" customWidth="1"/>
    <col min="3" max="3" width="8.44140625" style="16" customWidth="1"/>
    <col min="4" max="4" width="8.77734375" style="16" customWidth="1"/>
    <col min="5" max="5" width="7.77734375" style="16" bestFit="1" customWidth="1"/>
    <col min="6" max="6" width="4.77734375" style="16" customWidth="1"/>
    <col min="7" max="7" width="4.6640625" style="16" customWidth="1"/>
    <col min="8" max="8" width="8.44140625" style="16" bestFit="1" customWidth="1"/>
    <col min="9" max="9" width="6.109375" style="16" customWidth="1"/>
    <col min="10" max="10" width="15.44140625" style="16" customWidth="1"/>
    <col min="11" max="11" width="12.44140625" style="16" customWidth="1"/>
    <col min="12" max="12" width="9.6640625" style="16" customWidth="1"/>
    <col min="13" max="13" width="21.77734375" style="16" bestFit="1" customWidth="1"/>
    <col min="14" max="15" width="19.109375" style="16" bestFit="1" customWidth="1"/>
    <col min="16" max="16" width="15.109375" style="16" customWidth="1"/>
    <col min="17" max="16384" width="9.33203125" style="16"/>
  </cols>
  <sheetData>
    <row r="1" spans="1:16" ht="15" customHeight="1" x14ac:dyDescent="0.25">
      <c r="A1" s="23" t="s">
        <v>0</v>
      </c>
      <c r="B1" s="23" t="s">
        <v>0</v>
      </c>
      <c r="C1" s="23" t="s">
        <v>0</v>
      </c>
      <c r="D1" s="23" t="s">
        <v>0</v>
      </c>
      <c r="E1" s="23" t="s">
        <v>0</v>
      </c>
      <c r="F1" s="23" t="s">
        <v>0</v>
      </c>
      <c r="G1" s="22" t="s">
        <v>0</v>
      </c>
      <c r="H1" s="22" t="s">
        <v>0</v>
      </c>
      <c r="I1" s="22" t="s">
        <v>0</v>
      </c>
      <c r="J1" s="67"/>
      <c r="K1" s="68"/>
      <c r="L1" s="68"/>
      <c r="M1" s="68"/>
      <c r="O1" s="136" t="s">
        <v>482</v>
      </c>
      <c r="P1" s="136"/>
    </row>
    <row r="2" spans="1:16" ht="42" customHeight="1" x14ac:dyDescent="0.25">
      <c r="A2" s="135" t="s">
        <v>481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16" ht="28.5" customHeight="1" x14ac:dyDescent="0.25">
      <c r="A3" s="133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39.6" x14ac:dyDescent="0.25">
      <c r="A4" s="11" t="s">
        <v>380</v>
      </c>
      <c r="B4" s="11" t="s">
        <v>2</v>
      </c>
      <c r="C4" s="11" t="s">
        <v>403</v>
      </c>
      <c r="D4" s="11" t="s">
        <v>404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2" t="s">
        <v>8</v>
      </c>
      <c r="K4" s="12" t="s">
        <v>9</v>
      </c>
      <c r="L4" s="12" t="s">
        <v>10</v>
      </c>
      <c r="M4" s="11" t="s">
        <v>11</v>
      </c>
      <c r="N4" s="120" t="s">
        <v>489</v>
      </c>
      <c r="O4" s="120" t="s">
        <v>477</v>
      </c>
      <c r="P4" s="120" t="s">
        <v>479</v>
      </c>
    </row>
    <row r="5" spans="1:16" ht="14.4" customHeight="1" x14ac:dyDescent="0.25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7" t="s">
        <v>23</v>
      </c>
      <c r="M5" s="17" t="s">
        <v>24</v>
      </c>
      <c r="N5" s="121"/>
      <c r="O5" s="121"/>
      <c r="P5" s="121"/>
    </row>
    <row r="6" spans="1:16" ht="15.6" x14ac:dyDescent="0.25">
      <c r="A6" s="20" t="s">
        <v>27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7" t="s">
        <v>0</v>
      </c>
      <c r="M6" s="18">
        <f>M7+M25+M146+M165+M195+M296+M306+M335</f>
        <v>4168432229.7200003</v>
      </c>
      <c r="N6" s="18">
        <f>N7+N25+N146+N165+N195+N296+N306+N335</f>
        <v>396439234.16000003</v>
      </c>
      <c r="O6" s="18">
        <f t="shared" ref="O6" si="0">O7+O25+O146+O165+O195+O296+O306+O335</f>
        <v>378173855.19</v>
      </c>
      <c r="P6" s="122">
        <f t="shared" ref="P6:P69" si="1">O6/M6*100</f>
        <v>9.0723282603397983</v>
      </c>
    </row>
    <row r="7" spans="1:16" ht="31.2" x14ac:dyDescent="0.25">
      <c r="A7" s="20" t="s">
        <v>47</v>
      </c>
      <c r="B7" s="19" t="s">
        <v>48</v>
      </c>
      <c r="C7" s="19" t="s">
        <v>0</v>
      </c>
      <c r="D7" s="19" t="s">
        <v>0</v>
      </c>
      <c r="E7" s="19" t="s">
        <v>0</v>
      </c>
      <c r="F7" s="19" t="s">
        <v>0</v>
      </c>
      <c r="G7" s="19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18">
        <f>M8</f>
        <v>158863994.94999999</v>
      </c>
      <c r="N7" s="121">
        <v>54087123.93</v>
      </c>
      <c r="O7" s="121">
        <v>38830505.049999997</v>
      </c>
      <c r="P7" s="121">
        <f t="shared" si="1"/>
        <v>24.44260895127389</v>
      </c>
    </row>
    <row r="8" spans="1:16" ht="31.2" x14ac:dyDescent="0.25">
      <c r="A8" s="71" t="s">
        <v>208</v>
      </c>
      <c r="B8" s="19" t="s">
        <v>48</v>
      </c>
      <c r="C8" s="19" t="s">
        <v>13</v>
      </c>
      <c r="D8" s="19" t="s">
        <v>0</v>
      </c>
      <c r="E8" s="19" t="s">
        <v>0</v>
      </c>
      <c r="F8" s="19" t="s">
        <v>0</v>
      </c>
      <c r="G8" s="19" t="s">
        <v>0</v>
      </c>
      <c r="H8" s="21" t="s">
        <v>0</v>
      </c>
      <c r="I8" s="21" t="s">
        <v>0</v>
      </c>
      <c r="J8" s="21" t="s">
        <v>0</v>
      </c>
      <c r="K8" s="21" t="s">
        <v>0</v>
      </c>
      <c r="L8" s="21" t="s">
        <v>0</v>
      </c>
      <c r="M8" s="18">
        <f>M9+M17</f>
        <v>158863994.94999999</v>
      </c>
      <c r="N8" s="121">
        <v>54087123.93</v>
      </c>
      <c r="O8" s="121">
        <v>38830505.049999997</v>
      </c>
      <c r="P8" s="121">
        <f t="shared" si="1"/>
        <v>24.44260895127389</v>
      </c>
    </row>
    <row r="9" spans="1:16" ht="31.2" x14ac:dyDescent="0.25">
      <c r="A9" s="20" t="s">
        <v>379</v>
      </c>
      <c r="B9" s="19" t="s">
        <v>48</v>
      </c>
      <c r="C9" s="19" t="s">
        <v>13</v>
      </c>
      <c r="D9" s="19" t="s">
        <v>373</v>
      </c>
      <c r="E9" s="19" t="s">
        <v>0</v>
      </c>
      <c r="F9" s="19" t="s">
        <v>0</v>
      </c>
      <c r="G9" s="19" t="s">
        <v>0</v>
      </c>
      <c r="H9" s="21" t="s">
        <v>0</v>
      </c>
      <c r="I9" s="21" t="s">
        <v>0</v>
      </c>
      <c r="J9" s="21" t="s">
        <v>0</v>
      </c>
      <c r="K9" s="21" t="s">
        <v>0</v>
      </c>
      <c r="L9" s="21" t="s">
        <v>0</v>
      </c>
      <c r="M9" s="18">
        <f t="shared" ref="M9:M15" si="2">M10</f>
        <v>131782374.95</v>
      </c>
      <c r="N9" s="121">
        <v>54087123.93</v>
      </c>
      <c r="O9" s="121">
        <v>38830505.049999997</v>
      </c>
      <c r="P9" s="121">
        <f t="shared" si="1"/>
        <v>29.465628514232506</v>
      </c>
    </row>
    <row r="10" spans="1:16" ht="31.2" x14ac:dyDescent="0.25">
      <c r="A10" s="20" t="s">
        <v>378</v>
      </c>
      <c r="B10" s="19" t="s">
        <v>48</v>
      </c>
      <c r="C10" s="19" t="s">
        <v>13</v>
      </c>
      <c r="D10" s="19" t="s">
        <v>373</v>
      </c>
      <c r="E10" s="19" t="s">
        <v>372</v>
      </c>
      <c r="F10" s="19" t="s">
        <v>0</v>
      </c>
      <c r="G10" s="19" t="s">
        <v>0</v>
      </c>
      <c r="H10" s="21" t="s">
        <v>0</v>
      </c>
      <c r="I10" s="21" t="s">
        <v>0</v>
      </c>
      <c r="J10" s="21" t="s">
        <v>0</v>
      </c>
      <c r="K10" s="21" t="s">
        <v>0</v>
      </c>
      <c r="L10" s="21" t="s">
        <v>0</v>
      </c>
      <c r="M10" s="18">
        <f t="shared" si="2"/>
        <v>131782374.95</v>
      </c>
      <c r="N10" s="121">
        <v>54087123.93</v>
      </c>
      <c r="O10" s="121">
        <v>38830505.049999997</v>
      </c>
      <c r="P10" s="121">
        <f t="shared" si="1"/>
        <v>29.465628514232506</v>
      </c>
    </row>
    <row r="11" spans="1:16" ht="46.8" x14ac:dyDescent="0.25">
      <c r="A11" s="72" t="s">
        <v>377</v>
      </c>
      <c r="B11" s="19" t="s">
        <v>48</v>
      </c>
      <c r="C11" s="19" t="s">
        <v>13</v>
      </c>
      <c r="D11" s="19" t="s">
        <v>373</v>
      </c>
      <c r="E11" s="19" t="s">
        <v>372</v>
      </c>
      <c r="F11" s="19" t="s">
        <v>24</v>
      </c>
      <c r="G11" s="19" t="s">
        <v>0</v>
      </c>
      <c r="H11" s="19" t="s">
        <v>0</v>
      </c>
      <c r="I11" s="19" t="s">
        <v>0</v>
      </c>
      <c r="J11" s="19" t="s">
        <v>0</v>
      </c>
      <c r="K11" s="19" t="s">
        <v>0</v>
      </c>
      <c r="L11" s="19" t="s">
        <v>0</v>
      </c>
      <c r="M11" s="18">
        <f t="shared" si="2"/>
        <v>131782374.95</v>
      </c>
      <c r="N11" s="121">
        <v>54087123.93</v>
      </c>
      <c r="O11" s="121">
        <v>38830505.049999997</v>
      </c>
      <c r="P11" s="121">
        <f t="shared" si="1"/>
        <v>29.465628514232506</v>
      </c>
    </row>
    <row r="12" spans="1:16" ht="31.2" x14ac:dyDescent="0.25">
      <c r="A12" s="72" t="s">
        <v>376</v>
      </c>
      <c r="B12" s="19" t="s">
        <v>48</v>
      </c>
      <c r="C12" s="19" t="s">
        <v>13</v>
      </c>
      <c r="D12" s="19" t="s">
        <v>373</v>
      </c>
      <c r="E12" s="19" t="s">
        <v>372</v>
      </c>
      <c r="F12" s="19" t="s">
        <v>24</v>
      </c>
      <c r="G12" s="19" t="s">
        <v>36</v>
      </c>
      <c r="H12" s="19" t="s">
        <v>0</v>
      </c>
      <c r="I12" s="19" t="s">
        <v>0</v>
      </c>
      <c r="J12" s="19" t="s">
        <v>0</v>
      </c>
      <c r="K12" s="19" t="s">
        <v>0</v>
      </c>
      <c r="L12" s="19" t="s">
        <v>0</v>
      </c>
      <c r="M12" s="18">
        <f t="shared" si="2"/>
        <v>131782374.95</v>
      </c>
      <c r="N12" s="121">
        <v>54087123.93</v>
      </c>
      <c r="O12" s="121">
        <v>38830505.049999997</v>
      </c>
      <c r="P12" s="121">
        <f t="shared" si="1"/>
        <v>29.465628514232506</v>
      </c>
    </row>
    <row r="13" spans="1:16" ht="31.2" x14ac:dyDescent="0.25">
      <c r="A13" s="20" t="s">
        <v>375</v>
      </c>
      <c r="B13" s="19" t="s">
        <v>48</v>
      </c>
      <c r="C13" s="19" t="s">
        <v>13</v>
      </c>
      <c r="D13" s="19" t="s">
        <v>373</v>
      </c>
      <c r="E13" s="19" t="s">
        <v>372</v>
      </c>
      <c r="F13" s="19" t="s">
        <v>24</v>
      </c>
      <c r="G13" s="19" t="s">
        <v>36</v>
      </c>
      <c r="H13" s="19" t="s">
        <v>371</v>
      </c>
      <c r="I13" s="21" t="s">
        <v>0</v>
      </c>
      <c r="J13" s="21" t="s">
        <v>0</v>
      </c>
      <c r="K13" s="21" t="s">
        <v>0</v>
      </c>
      <c r="L13" s="21" t="s">
        <v>0</v>
      </c>
      <c r="M13" s="18">
        <f t="shared" si="2"/>
        <v>131782374.95</v>
      </c>
      <c r="N13" s="121">
        <v>54087123.93</v>
      </c>
      <c r="O13" s="121">
        <v>38830505.049999997</v>
      </c>
      <c r="P13" s="121">
        <f t="shared" si="1"/>
        <v>29.465628514232506</v>
      </c>
    </row>
    <row r="14" spans="1:16" ht="46.8" x14ac:dyDescent="0.25">
      <c r="A14" s="20" t="s">
        <v>212</v>
      </c>
      <c r="B14" s="19" t="s">
        <v>48</v>
      </c>
      <c r="C14" s="19" t="s">
        <v>13</v>
      </c>
      <c r="D14" s="19" t="s">
        <v>373</v>
      </c>
      <c r="E14" s="19" t="s">
        <v>372</v>
      </c>
      <c r="F14" s="19" t="s">
        <v>24</v>
      </c>
      <c r="G14" s="19" t="s">
        <v>36</v>
      </c>
      <c r="H14" s="19" t="s">
        <v>371</v>
      </c>
      <c r="I14" s="19" t="s">
        <v>211</v>
      </c>
      <c r="J14" s="19" t="s">
        <v>0</v>
      </c>
      <c r="K14" s="19" t="s">
        <v>0</v>
      </c>
      <c r="L14" s="19" t="s">
        <v>0</v>
      </c>
      <c r="M14" s="18">
        <f t="shared" si="2"/>
        <v>131782374.95</v>
      </c>
      <c r="N14" s="121">
        <v>54087123.93</v>
      </c>
      <c r="O14" s="121">
        <v>38830505.049999997</v>
      </c>
      <c r="P14" s="121">
        <f t="shared" si="1"/>
        <v>29.465628514232506</v>
      </c>
    </row>
    <row r="15" spans="1:16" ht="15.6" x14ac:dyDescent="0.25">
      <c r="A15" s="20" t="s">
        <v>227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8">
        <f t="shared" si="2"/>
        <v>131782374.95</v>
      </c>
      <c r="N15" s="121">
        <v>54087123.93</v>
      </c>
      <c r="O15" s="121">
        <v>38830505.049999997</v>
      </c>
      <c r="P15" s="121">
        <f t="shared" si="1"/>
        <v>29.465628514232506</v>
      </c>
    </row>
    <row r="16" spans="1:16" ht="62.4" x14ac:dyDescent="0.25">
      <c r="A16" s="78" t="s">
        <v>374</v>
      </c>
      <c r="B16" s="17" t="s">
        <v>48</v>
      </c>
      <c r="C16" s="17" t="s">
        <v>13</v>
      </c>
      <c r="D16" s="17" t="s">
        <v>373</v>
      </c>
      <c r="E16" s="17" t="s">
        <v>372</v>
      </c>
      <c r="F16" s="17" t="s">
        <v>24</v>
      </c>
      <c r="G16" s="17" t="s">
        <v>36</v>
      </c>
      <c r="H16" s="17" t="s">
        <v>371</v>
      </c>
      <c r="I16" s="17" t="s">
        <v>211</v>
      </c>
      <c r="J16" s="75" t="s">
        <v>143</v>
      </c>
      <c r="K16" s="76">
        <v>130</v>
      </c>
      <c r="L16" s="75">
        <v>2022</v>
      </c>
      <c r="M16" s="77">
        <v>131782374.95</v>
      </c>
      <c r="N16" s="121">
        <v>54087123.93</v>
      </c>
      <c r="O16" s="121">
        <v>38830505.049999997</v>
      </c>
      <c r="P16" s="121">
        <f t="shared" si="1"/>
        <v>29.465628514232506</v>
      </c>
    </row>
    <row r="17" spans="1:16" ht="46.8" x14ac:dyDescent="0.25">
      <c r="A17" s="20" t="s">
        <v>49</v>
      </c>
      <c r="B17" s="19" t="s">
        <v>48</v>
      </c>
      <c r="C17" s="19" t="s">
        <v>13</v>
      </c>
      <c r="D17" s="19" t="s">
        <v>50</v>
      </c>
      <c r="E17" s="19" t="s">
        <v>0</v>
      </c>
      <c r="F17" s="19" t="s">
        <v>0</v>
      </c>
      <c r="G17" s="19" t="s">
        <v>0</v>
      </c>
      <c r="H17" s="21" t="s">
        <v>0</v>
      </c>
      <c r="I17" s="21" t="s">
        <v>0</v>
      </c>
      <c r="J17" s="21" t="s">
        <v>0</v>
      </c>
      <c r="K17" s="21" t="s">
        <v>0</v>
      </c>
      <c r="L17" s="21" t="s">
        <v>0</v>
      </c>
      <c r="M17" s="18">
        <f t="shared" ref="M17:M21" si="3">M18</f>
        <v>27081620</v>
      </c>
      <c r="N17" s="121">
        <v>0</v>
      </c>
      <c r="O17" s="121">
        <v>0</v>
      </c>
      <c r="P17" s="121">
        <f t="shared" si="1"/>
        <v>0</v>
      </c>
    </row>
    <row r="18" spans="1:16" ht="15.6" x14ac:dyDescent="0.25">
      <c r="A18" s="20" t="s">
        <v>32</v>
      </c>
      <c r="B18" s="19" t="s">
        <v>48</v>
      </c>
      <c r="C18" s="19" t="s">
        <v>13</v>
      </c>
      <c r="D18" s="19" t="s">
        <v>50</v>
      </c>
      <c r="E18" s="19" t="s">
        <v>33</v>
      </c>
      <c r="F18" s="19" t="s">
        <v>0</v>
      </c>
      <c r="G18" s="19" t="s">
        <v>0</v>
      </c>
      <c r="H18" s="21" t="s">
        <v>0</v>
      </c>
      <c r="I18" s="21" t="s">
        <v>0</v>
      </c>
      <c r="J18" s="21" t="s">
        <v>0</v>
      </c>
      <c r="K18" s="21" t="s">
        <v>0</v>
      </c>
      <c r="L18" s="21" t="s">
        <v>0</v>
      </c>
      <c r="M18" s="18">
        <f t="shared" si="3"/>
        <v>27081620</v>
      </c>
      <c r="N18" s="121">
        <v>0</v>
      </c>
      <c r="O18" s="121">
        <v>0</v>
      </c>
      <c r="P18" s="121">
        <f t="shared" si="1"/>
        <v>0</v>
      </c>
    </row>
    <row r="19" spans="1:16" ht="15.6" x14ac:dyDescent="0.25">
      <c r="A19" s="72" t="s">
        <v>52</v>
      </c>
      <c r="B19" s="19" t="s">
        <v>48</v>
      </c>
      <c r="C19" s="19" t="s">
        <v>13</v>
      </c>
      <c r="D19" s="19" t="s">
        <v>50</v>
      </c>
      <c r="E19" s="19" t="s">
        <v>33</v>
      </c>
      <c r="F19" s="19" t="s">
        <v>53</v>
      </c>
      <c r="G19" s="19" t="s">
        <v>0</v>
      </c>
      <c r="H19" s="19" t="s">
        <v>0</v>
      </c>
      <c r="I19" s="19" t="s">
        <v>0</v>
      </c>
      <c r="J19" s="19" t="s">
        <v>0</v>
      </c>
      <c r="K19" s="19" t="s">
        <v>0</v>
      </c>
      <c r="L19" s="19" t="s">
        <v>0</v>
      </c>
      <c r="M19" s="18">
        <f t="shared" si="3"/>
        <v>27081620</v>
      </c>
      <c r="N19" s="121">
        <v>0</v>
      </c>
      <c r="O19" s="121">
        <v>0</v>
      </c>
      <c r="P19" s="121">
        <f t="shared" si="1"/>
        <v>0</v>
      </c>
    </row>
    <row r="20" spans="1:16" ht="15.6" x14ac:dyDescent="0.25">
      <c r="A20" s="72" t="s">
        <v>54</v>
      </c>
      <c r="B20" s="19" t="s">
        <v>48</v>
      </c>
      <c r="C20" s="19" t="s">
        <v>13</v>
      </c>
      <c r="D20" s="19" t="s">
        <v>50</v>
      </c>
      <c r="E20" s="19" t="s">
        <v>33</v>
      </c>
      <c r="F20" s="19" t="s">
        <v>53</v>
      </c>
      <c r="G20" s="19" t="s">
        <v>55</v>
      </c>
      <c r="H20" s="19" t="s">
        <v>0</v>
      </c>
      <c r="I20" s="19" t="s">
        <v>0</v>
      </c>
      <c r="J20" s="19" t="s">
        <v>0</v>
      </c>
      <c r="K20" s="19" t="s">
        <v>0</v>
      </c>
      <c r="L20" s="19" t="s">
        <v>0</v>
      </c>
      <c r="M20" s="18">
        <f t="shared" si="3"/>
        <v>27081620</v>
      </c>
      <c r="N20" s="121">
        <v>0</v>
      </c>
      <c r="O20" s="121">
        <v>0</v>
      </c>
      <c r="P20" s="121">
        <f t="shared" si="1"/>
        <v>0</v>
      </c>
    </row>
    <row r="21" spans="1:16" ht="31.2" x14ac:dyDescent="0.25">
      <c r="A21" s="20" t="s">
        <v>56</v>
      </c>
      <c r="B21" s="19" t="s">
        <v>48</v>
      </c>
      <c r="C21" s="19" t="s">
        <v>13</v>
      </c>
      <c r="D21" s="19" t="s">
        <v>50</v>
      </c>
      <c r="E21" s="19" t="s">
        <v>33</v>
      </c>
      <c r="F21" s="19" t="s">
        <v>53</v>
      </c>
      <c r="G21" s="19" t="s">
        <v>55</v>
      </c>
      <c r="H21" s="19" t="s">
        <v>57</v>
      </c>
      <c r="I21" s="21" t="s">
        <v>0</v>
      </c>
      <c r="J21" s="21" t="s">
        <v>0</v>
      </c>
      <c r="K21" s="21" t="s">
        <v>0</v>
      </c>
      <c r="L21" s="21" t="s">
        <v>0</v>
      </c>
      <c r="M21" s="18">
        <f t="shared" si="3"/>
        <v>27081620</v>
      </c>
      <c r="N21" s="121">
        <v>0</v>
      </c>
      <c r="O21" s="121">
        <v>0</v>
      </c>
      <c r="P21" s="121">
        <f t="shared" si="1"/>
        <v>0</v>
      </c>
    </row>
    <row r="22" spans="1:16" ht="46.8" x14ac:dyDescent="0.25">
      <c r="A22" s="20" t="s">
        <v>212</v>
      </c>
      <c r="B22" s="19" t="s">
        <v>48</v>
      </c>
      <c r="C22" s="19" t="s">
        <v>13</v>
      </c>
      <c r="D22" s="19" t="s">
        <v>50</v>
      </c>
      <c r="E22" s="19" t="s">
        <v>33</v>
      </c>
      <c r="F22" s="19" t="s">
        <v>53</v>
      </c>
      <c r="G22" s="19" t="s">
        <v>55</v>
      </c>
      <c r="H22" s="19" t="s">
        <v>57</v>
      </c>
      <c r="I22" s="19" t="s">
        <v>211</v>
      </c>
      <c r="J22" s="19" t="s">
        <v>0</v>
      </c>
      <c r="K22" s="19" t="s">
        <v>0</v>
      </c>
      <c r="L22" s="19" t="s">
        <v>0</v>
      </c>
      <c r="M22" s="18">
        <f>M23</f>
        <v>27081620</v>
      </c>
      <c r="N22" s="121">
        <v>0</v>
      </c>
      <c r="O22" s="121">
        <v>0</v>
      </c>
      <c r="P22" s="121">
        <f t="shared" si="1"/>
        <v>0</v>
      </c>
    </row>
    <row r="23" spans="1:16" ht="15.6" x14ac:dyDescent="0.25">
      <c r="A23" s="71" t="s">
        <v>216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8">
        <f t="shared" ref="M23" si="4">M24</f>
        <v>27081620</v>
      </c>
      <c r="N23" s="121">
        <v>0</v>
      </c>
      <c r="O23" s="121">
        <v>0</v>
      </c>
      <c r="P23" s="121">
        <f t="shared" si="1"/>
        <v>0</v>
      </c>
    </row>
    <row r="24" spans="1:16" ht="78" x14ac:dyDescent="0.25">
      <c r="A24" s="74" t="s">
        <v>370</v>
      </c>
      <c r="B24" s="17" t="s">
        <v>48</v>
      </c>
      <c r="C24" s="17" t="s">
        <v>13</v>
      </c>
      <c r="D24" s="17" t="s">
        <v>50</v>
      </c>
      <c r="E24" s="17" t="s">
        <v>33</v>
      </c>
      <c r="F24" s="17" t="s">
        <v>53</v>
      </c>
      <c r="G24" s="17" t="s">
        <v>55</v>
      </c>
      <c r="H24" s="17" t="s">
        <v>57</v>
      </c>
      <c r="I24" s="17" t="s">
        <v>211</v>
      </c>
      <c r="J24" s="12" t="s">
        <v>58</v>
      </c>
      <c r="K24" s="79">
        <v>1.23</v>
      </c>
      <c r="L24" s="75">
        <v>2022</v>
      </c>
      <c r="M24" s="77">
        <v>27081620</v>
      </c>
      <c r="N24" s="121">
        <v>0</v>
      </c>
      <c r="O24" s="121">
        <v>0</v>
      </c>
      <c r="P24" s="121">
        <f t="shared" si="1"/>
        <v>0</v>
      </c>
    </row>
    <row r="25" spans="1:16" ht="46.8" x14ac:dyDescent="0.25">
      <c r="A25" s="20" t="s">
        <v>61</v>
      </c>
      <c r="B25" s="19" t="s">
        <v>22</v>
      </c>
      <c r="C25" s="19" t="s">
        <v>0</v>
      </c>
      <c r="D25" s="19" t="s">
        <v>0</v>
      </c>
      <c r="E25" s="19" t="s">
        <v>0</v>
      </c>
      <c r="F25" s="19" t="s">
        <v>0</v>
      </c>
      <c r="G25" s="19" t="s">
        <v>0</v>
      </c>
      <c r="H25" s="21" t="s">
        <v>0</v>
      </c>
      <c r="I25" s="21" t="s">
        <v>0</v>
      </c>
      <c r="J25" s="21" t="s">
        <v>0</v>
      </c>
      <c r="K25" s="21" t="s">
        <v>0</v>
      </c>
      <c r="L25" s="21" t="s">
        <v>0</v>
      </c>
      <c r="M25" s="18">
        <f>M26+M105</f>
        <v>877328281.81999993</v>
      </c>
      <c r="N25" s="121">
        <v>0</v>
      </c>
      <c r="O25" s="121">
        <v>0</v>
      </c>
      <c r="P25" s="121">
        <f t="shared" si="1"/>
        <v>0</v>
      </c>
    </row>
    <row r="26" spans="1:16" ht="31.2" x14ac:dyDescent="0.25">
      <c r="A26" s="20" t="s">
        <v>194</v>
      </c>
      <c r="B26" s="19" t="s">
        <v>22</v>
      </c>
      <c r="C26" s="19" t="s">
        <v>12</v>
      </c>
      <c r="D26" s="19" t="s">
        <v>0</v>
      </c>
      <c r="E26" s="19" t="s">
        <v>0</v>
      </c>
      <c r="F26" s="19" t="s">
        <v>0</v>
      </c>
      <c r="G26" s="19" t="s">
        <v>0</v>
      </c>
      <c r="H26" s="21" t="s">
        <v>0</v>
      </c>
      <c r="I26" s="21" t="s">
        <v>0</v>
      </c>
      <c r="J26" s="21" t="s">
        <v>0</v>
      </c>
      <c r="K26" s="21" t="s">
        <v>0</v>
      </c>
      <c r="L26" s="21" t="s">
        <v>0</v>
      </c>
      <c r="M26" s="18">
        <f t="shared" ref="M26:M31" si="5">M27</f>
        <v>419671631.99999994</v>
      </c>
      <c r="N26" s="121">
        <v>0</v>
      </c>
      <c r="O26" s="121">
        <v>0</v>
      </c>
      <c r="P26" s="121">
        <f t="shared" si="1"/>
        <v>0</v>
      </c>
    </row>
    <row r="27" spans="1:16" ht="31.2" x14ac:dyDescent="0.25">
      <c r="A27" s="20" t="s">
        <v>369</v>
      </c>
      <c r="B27" s="19" t="s">
        <v>22</v>
      </c>
      <c r="C27" s="19" t="s">
        <v>12</v>
      </c>
      <c r="D27" s="19" t="s">
        <v>316</v>
      </c>
      <c r="E27" s="19" t="s">
        <v>0</v>
      </c>
      <c r="F27" s="19" t="s">
        <v>0</v>
      </c>
      <c r="G27" s="19" t="s">
        <v>0</v>
      </c>
      <c r="H27" s="21" t="s">
        <v>0</v>
      </c>
      <c r="I27" s="21" t="s">
        <v>0</v>
      </c>
      <c r="J27" s="21" t="s">
        <v>0</v>
      </c>
      <c r="K27" s="21" t="s">
        <v>0</v>
      </c>
      <c r="L27" s="21" t="s">
        <v>0</v>
      </c>
      <c r="M27" s="18">
        <f t="shared" si="5"/>
        <v>419671631.99999994</v>
      </c>
      <c r="N27" s="121">
        <v>0</v>
      </c>
      <c r="O27" s="121">
        <v>0</v>
      </c>
      <c r="P27" s="121">
        <f t="shared" si="1"/>
        <v>0</v>
      </c>
    </row>
    <row r="28" spans="1:16" ht="46.8" x14ac:dyDescent="0.25">
      <c r="A28" s="20" t="s">
        <v>63</v>
      </c>
      <c r="B28" s="19" t="s">
        <v>22</v>
      </c>
      <c r="C28" s="19" t="s">
        <v>12</v>
      </c>
      <c r="D28" s="19" t="s">
        <v>316</v>
      </c>
      <c r="E28" s="19" t="s">
        <v>64</v>
      </c>
      <c r="F28" s="19" t="s">
        <v>0</v>
      </c>
      <c r="G28" s="19" t="s">
        <v>0</v>
      </c>
      <c r="H28" s="21" t="s">
        <v>0</v>
      </c>
      <c r="I28" s="21" t="s">
        <v>0</v>
      </c>
      <c r="J28" s="21" t="s">
        <v>0</v>
      </c>
      <c r="K28" s="21" t="s">
        <v>0</v>
      </c>
      <c r="L28" s="21" t="s">
        <v>0</v>
      </c>
      <c r="M28" s="18">
        <f t="shared" si="5"/>
        <v>419671631.99999994</v>
      </c>
      <c r="N28" s="121">
        <v>0</v>
      </c>
      <c r="O28" s="121">
        <v>0</v>
      </c>
      <c r="P28" s="121">
        <f t="shared" si="1"/>
        <v>0</v>
      </c>
    </row>
    <row r="29" spans="1:16" ht="15.6" x14ac:dyDescent="0.25">
      <c r="A29" s="72" t="s">
        <v>66</v>
      </c>
      <c r="B29" s="19" t="s">
        <v>22</v>
      </c>
      <c r="C29" s="19" t="s">
        <v>12</v>
      </c>
      <c r="D29" s="19" t="s">
        <v>316</v>
      </c>
      <c r="E29" s="19" t="s">
        <v>64</v>
      </c>
      <c r="F29" s="19" t="s">
        <v>67</v>
      </c>
      <c r="G29" s="19" t="s">
        <v>0</v>
      </c>
      <c r="H29" s="19" t="s">
        <v>0</v>
      </c>
      <c r="I29" s="19" t="s">
        <v>0</v>
      </c>
      <c r="J29" s="19" t="s">
        <v>0</v>
      </c>
      <c r="K29" s="19" t="s">
        <v>0</v>
      </c>
      <c r="L29" s="19" t="s">
        <v>0</v>
      </c>
      <c r="M29" s="18">
        <f t="shared" si="5"/>
        <v>419671631.99999994</v>
      </c>
      <c r="N29" s="121">
        <v>0</v>
      </c>
      <c r="O29" s="121">
        <v>0</v>
      </c>
      <c r="P29" s="121">
        <f t="shared" si="1"/>
        <v>0</v>
      </c>
    </row>
    <row r="30" spans="1:16" ht="31.2" x14ac:dyDescent="0.25">
      <c r="A30" s="72" t="s">
        <v>368</v>
      </c>
      <c r="B30" s="19" t="s">
        <v>22</v>
      </c>
      <c r="C30" s="19" t="s">
        <v>12</v>
      </c>
      <c r="D30" s="19" t="s">
        <v>316</v>
      </c>
      <c r="E30" s="19" t="s">
        <v>64</v>
      </c>
      <c r="F30" s="19" t="s">
        <v>67</v>
      </c>
      <c r="G30" s="19" t="s">
        <v>67</v>
      </c>
      <c r="H30" s="19" t="s">
        <v>0</v>
      </c>
      <c r="I30" s="19" t="s">
        <v>0</v>
      </c>
      <c r="J30" s="19" t="s">
        <v>0</v>
      </c>
      <c r="K30" s="19" t="s">
        <v>0</v>
      </c>
      <c r="L30" s="19" t="s">
        <v>0</v>
      </c>
      <c r="M30" s="18">
        <f>M31+M37</f>
        <v>419671631.99999994</v>
      </c>
      <c r="N30" s="121">
        <v>0</v>
      </c>
      <c r="O30" s="121">
        <v>0</v>
      </c>
      <c r="P30" s="121">
        <f t="shared" si="1"/>
        <v>0</v>
      </c>
    </row>
    <row r="31" spans="1:16" ht="31.2" x14ac:dyDescent="0.25">
      <c r="A31" s="71" t="s">
        <v>220</v>
      </c>
      <c r="B31" s="19" t="s">
        <v>22</v>
      </c>
      <c r="C31" s="19" t="s">
        <v>12</v>
      </c>
      <c r="D31" s="19" t="s">
        <v>316</v>
      </c>
      <c r="E31" s="19" t="s">
        <v>64</v>
      </c>
      <c r="F31" s="19" t="s">
        <v>67</v>
      </c>
      <c r="G31" s="19" t="s">
        <v>67</v>
      </c>
      <c r="H31" s="19">
        <v>11270</v>
      </c>
      <c r="I31" s="21" t="s">
        <v>0</v>
      </c>
      <c r="J31" s="21" t="s">
        <v>0</v>
      </c>
      <c r="K31" s="21" t="s">
        <v>0</v>
      </c>
      <c r="L31" s="21" t="s">
        <v>0</v>
      </c>
      <c r="M31" s="18">
        <f t="shared" si="5"/>
        <v>9433141</v>
      </c>
      <c r="N31" s="121">
        <v>0</v>
      </c>
      <c r="O31" s="121">
        <v>0</v>
      </c>
      <c r="P31" s="121">
        <f t="shared" si="1"/>
        <v>0</v>
      </c>
    </row>
    <row r="32" spans="1:16" ht="46.8" x14ac:dyDescent="0.25">
      <c r="A32" s="20" t="s">
        <v>212</v>
      </c>
      <c r="B32" s="19" t="s">
        <v>22</v>
      </c>
      <c r="C32" s="19" t="s">
        <v>12</v>
      </c>
      <c r="D32" s="19" t="s">
        <v>316</v>
      </c>
      <c r="E32" s="19" t="s">
        <v>64</v>
      </c>
      <c r="F32" s="19" t="s">
        <v>67</v>
      </c>
      <c r="G32" s="19" t="s">
        <v>67</v>
      </c>
      <c r="H32" s="19">
        <v>11270</v>
      </c>
      <c r="I32" s="19" t="s">
        <v>211</v>
      </c>
      <c r="J32" s="19" t="s">
        <v>0</v>
      </c>
      <c r="K32" s="19" t="s">
        <v>0</v>
      </c>
      <c r="L32" s="19" t="s">
        <v>0</v>
      </c>
      <c r="M32" s="18">
        <f>M33+M35</f>
        <v>9433141</v>
      </c>
      <c r="N32" s="121">
        <v>0</v>
      </c>
      <c r="O32" s="121">
        <v>0</v>
      </c>
      <c r="P32" s="121">
        <f t="shared" si="1"/>
        <v>0</v>
      </c>
    </row>
    <row r="33" spans="1:16" ht="15.6" x14ac:dyDescent="0.25">
      <c r="A33" s="71" t="s">
        <v>219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1">
        <f>M34</f>
        <v>3553282.41</v>
      </c>
      <c r="N33" s="121">
        <v>0</v>
      </c>
      <c r="O33" s="121">
        <v>0</v>
      </c>
      <c r="P33" s="121">
        <f t="shared" si="1"/>
        <v>0</v>
      </c>
    </row>
    <row r="34" spans="1:16" ht="62.4" x14ac:dyDescent="0.25">
      <c r="A34" s="82" t="s">
        <v>465</v>
      </c>
      <c r="B34" s="83">
        <v>12</v>
      </c>
      <c r="C34" s="83">
        <v>1</v>
      </c>
      <c r="D34" s="83" t="s">
        <v>316</v>
      </c>
      <c r="E34" s="83">
        <v>812</v>
      </c>
      <c r="F34" s="83" t="s">
        <v>67</v>
      </c>
      <c r="G34" s="83" t="s">
        <v>67</v>
      </c>
      <c r="H34" s="83">
        <v>11270</v>
      </c>
      <c r="I34" s="83">
        <v>522</v>
      </c>
      <c r="J34" s="75" t="s">
        <v>466</v>
      </c>
      <c r="K34" s="76">
        <v>1</v>
      </c>
      <c r="L34" s="75">
        <v>2022</v>
      </c>
      <c r="M34" s="84">
        <v>3553282.41</v>
      </c>
      <c r="N34" s="121">
        <v>0</v>
      </c>
      <c r="O34" s="121">
        <v>0</v>
      </c>
      <c r="P34" s="121">
        <f t="shared" si="1"/>
        <v>0</v>
      </c>
    </row>
    <row r="35" spans="1:16" ht="31.2" x14ac:dyDescent="0.25">
      <c r="A35" s="71" t="s">
        <v>214</v>
      </c>
      <c r="B35" s="83"/>
      <c r="C35" s="83"/>
      <c r="D35" s="83"/>
      <c r="E35" s="83"/>
      <c r="F35" s="83"/>
      <c r="G35" s="83"/>
      <c r="H35" s="83"/>
      <c r="I35" s="83"/>
      <c r="J35" s="75"/>
      <c r="K35" s="76"/>
      <c r="L35" s="75"/>
      <c r="M35" s="81">
        <f>M36</f>
        <v>5879858.5899999999</v>
      </c>
      <c r="N35" s="121">
        <v>0</v>
      </c>
      <c r="O35" s="121">
        <v>0</v>
      </c>
      <c r="P35" s="121">
        <f t="shared" si="1"/>
        <v>0</v>
      </c>
    </row>
    <row r="36" spans="1:16" ht="46.8" x14ac:dyDescent="0.25">
      <c r="A36" s="82" t="s">
        <v>467</v>
      </c>
      <c r="B36" s="83" t="s">
        <v>22</v>
      </c>
      <c r="C36" s="83" t="s">
        <v>12</v>
      </c>
      <c r="D36" s="83" t="s">
        <v>316</v>
      </c>
      <c r="E36" s="83" t="s">
        <v>64</v>
      </c>
      <c r="F36" s="83" t="s">
        <v>67</v>
      </c>
      <c r="G36" s="83" t="s">
        <v>67</v>
      </c>
      <c r="H36" s="83">
        <v>11270</v>
      </c>
      <c r="I36" s="83">
        <v>522</v>
      </c>
      <c r="J36" s="75" t="s">
        <v>468</v>
      </c>
      <c r="K36" s="76" t="s">
        <v>469</v>
      </c>
      <c r="L36" s="75">
        <v>2022</v>
      </c>
      <c r="M36" s="84">
        <v>5879858.5899999999</v>
      </c>
      <c r="N36" s="121">
        <v>0</v>
      </c>
      <c r="O36" s="121">
        <v>0</v>
      </c>
      <c r="P36" s="121">
        <f t="shared" si="1"/>
        <v>0</v>
      </c>
    </row>
    <row r="37" spans="1:16" ht="46.8" x14ac:dyDescent="0.25">
      <c r="A37" s="71" t="s">
        <v>367</v>
      </c>
      <c r="B37" s="80" t="s">
        <v>22</v>
      </c>
      <c r="C37" s="80" t="s">
        <v>12</v>
      </c>
      <c r="D37" s="80" t="s">
        <v>316</v>
      </c>
      <c r="E37" s="80" t="s">
        <v>64</v>
      </c>
      <c r="F37" s="80" t="s">
        <v>67</v>
      </c>
      <c r="G37" s="80" t="s">
        <v>67</v>
      </c>
      <c r="H37" s="80" t="s">
        <v>315</v>
      </c>
      <c r="I37" s="85" t="s">
        <v>0</v>
      </c>
      <c r="J37" s="85" t="s">
        <v>0</v>
      </c>
      <c r="K37" s="85" t="s">
        <v>0</v>
      </c>
      <c r="L37" s="85" t="s">
        <v>0</v>
      </c>
      <c r="M37" s="81">
        <f>M38</f>
        <v>410238490.99999994</v>
      </c>
      <c r="N37" s="121">
        <v>0</v>
      </c>
      <c r="O37" s="121">
        <v>0</v>
      </c>
      <c r="P37" s="121">
        <f t="shared" si="1"/>
        <v>0</v>
      </c>
    </row>
    <row r="38" spans="1:16" ht="46.8" x14ac:dyDescent="0.25">
      <c r="A38" s="71" t="s">
        <v>212</v>
      </c>
      <c r="B38" s="80" t="s">
        <v>22</v>
      </c>
      <c r="C38" s="80" t="s">
        <v>12</v>
      </c>
      <c r="D38" s="80" t="s">
        <v>316</v>
      </c>
      <c r="E38" s="80" t="s">
        <v>64</v>
      </c>
      <c r="F38" s="80" t="s">
        <v>67</v>
      </c>
      <c r="G38" s="80" t="s">
        <v>67</v>
      </c>
      <c r="H38" s="80" t="s">
        <v>315</v>
      </c>
      <c r="I38" s="80" t="s">
        <v>211</v>
      </c>
      <c r="J38" s="80" t="s">
        <v>0</v>
      </c>
      <c r="K38" s="80" t="s">
        <v>0</v>
      </c>
      <c r="L38" s="80" t="s">
        <v>0</v>
      </c>
      <c r="M38" s="86">
        <f>M39+M43+M45+M47+M50+M52+M54+M58+M60+M62+M66+M68+M71+M74+M76+M78+M82+M86+M88+M91+M93+M95+M97+M99+M101+M103</f>
        <v>410238490.99999994</v>
      </c>
      <c r="N38" s="121">
        <v>0</v>
      </c>
      <c r="O38" s="121">
        <v>0</v>
      </c>
      <c r="P38" s="121">
        <f t="shared" si="1"/>
        <v>0</v>
      </c>
    </row>
    <row r="39" spans="1:16" ht="15.6" x14ac:dyDescent="0.25">
      <c r="A39" s="71" t="s">
        <v>219</v>
      </c>
      <c r="B39" s="73" t="s">
        <v>0</v>
      </c>
      <c r="C39" s="73" t="s">
        <v>0</v>
      </c>
      <c r="D39" s="73" t="s">
        <v>0</v>
      </c>
      <c r="E39" s="73" t="s">
        <v>0</v>
      </c>
      <c r="F39" s="73" t="s">
        <v>0</v>
      </c>
      <c r="G39" s="73" t="s">
        <v>0</v>
      </c>
      <c r="H39" s="73" t="s">
        <v>0</v>
      </c>
      <c r="I39" s="73" t="s">
        <v>0</v>
      </c>
      <c r="J39" s="73" t="s">
        <v>0</v>
      </c>
      <c r="K39" s="73" t="s">
        <v>0</v>
      </c>
      <c r="L39" s="73" t="s">
        <v>0</v>
      </c>
      <c r="M39" s="81">
        <f>M40+M41+M42</f>
        <v>24933487.5</v>
      </c>
      <c r="N39" s="121">
        <v>0</v>
      </c>
      <c r="O39" s="121">
        <v>0</v>
      </c>
      <c r="P39" s="121">
        <f t="shared" si="1"/>
        <v>0</v>
      </c>
    </row>
    <row r="40" spans="1:16" ht="62.4" x14ac:dyDescent="0.25">
      <c r="A40" s="82" t="s">
        <v>366</v>
      </c>
      <c r="B40" s="83" t="s">
        <v>22</v>
      </c>
      <c r="C40" s="83" t="s">
        <v>12</v>
      </c>
      <c r="D40" s="83" t="s">
        <v>316</v>
      </c>
      <c r="E40" s="83" t="s">
        <v>64</v>
      </c>
      <c r="F40" s="83" t="s">
        <v>67</v>
      </c>
      <c r="G40" s="83" t="s">
        <v>67</v>
      </c>
      <c r="H40" s="83" t="s">
        <v>315</v>
      </c>
      <c r="I40" s="83" t="s">
        <v>211</v>
      </c>
      <c r="J40" s="75" t="s">
        <v>232</v>
      </c>
      <c r="K40" s="76">
        <v>160</v>
      </c>
      <c r="L40" s="75" t="s">
        <v>46</v>
      </c>
      <c r="M40" s="84">
        <v>8474134.4000000004</v>
      </c>
      <c r="N40" s="121">
        <v>0</v>
      </c>
      <c r="O40" s="121">
        <v>0</v>
      </c>
      <c r="P40" s="121">
        <f t="shared" si="1"/>
        <v>0</v>
      </c>
    </row>
    <row r="41" spans="1:16" ht="62.4" x14ac:dyDescent="0.25">
      <c r="A41" s="82" t="s">
        <v>365</v>
      </c>
      <c r="B41" s="83" t="s">
        <v>22</v>
      </c>
      <c r="C41" s="83" t="s">
        <v>12</v>
      </c>
      <c r="D41" s="83" t="s">
        <v>316</v>
      </c>
      <c r="E41" s="83" t="s">
        <v>64</v>
      </c>
      <c r="F41" s="83" t="s">
        <v>67</v>
      </c>
      <c r="G41" s="83" t="s">
        <v>67</v>
      </c>
      <c r="H41" s="83" t="s">
        <v>315</v>
      </c>
      <c r="I41" s="83" t="s">
        <v>211</v>
      </c>
      <c r="J41" s="75" t="s">
        <v>232</v>
      </c>
      <c r="K41" s="76">
        <v>40</v>
      </c>
      <c r="L41" s="75" t="s">
        <v>46</v>
      </c>
      <c r="M41" s="84">
        <v>6938259.4000000004</v>
      </c>
      <c r="N41" s="121">
        <v>0</v>
      </c>
      <c r="O41" s="121">
        <v>0</v>
      </c>
      <c r="P41" s="121">
        <f t="shared" si="1"/>
        <v>0</v>
      </c>
    </row>
    <row r="42" spans="1:16" ht="46.8" x14ac:dyDescent="0.25">
      <c r="A42" s="82" t="s">
        <v>364</v>
      </c>
      <c r="B42" s="83" t="s">
        <v>22</v>
      </c>
      <c r="C42" s="83" t="s">
        <v>12</v>
      </c>
      <c r="D42" s="83" t="s">
        <v>316</v>
      </c>
      <c r="E42" s="83" t="s">
        <v>64</v>
      </c>
      <c r="F42" s="83" t="s">
        <v>67</v>
      </c>
      <c r="G42" s="83" t="s">
        <v>67</v>
      </c>
      <c r="H42" s="83" t="s">
        <v>315</v>
      </c>
      <c r="I42" s="83" t="s">
        <v>211</v>
      </c>
      <c r="J42" s="75" t="s">
        <v>232</v>
      </c>
      <c r="K42" s="76">
        <v>160</v>
      </c>
      <c r="L42" s="75" t="s">
        <v>46</v>
      </c>
      <c r="M42" s="84">
        <v>9521093.6999999993</v>
      </c>
      <c r="N42" s="121">
        <v>0</v>
      </c>
      <c r="O42" s="121">
        <v>0</v>
      </c>
      <c r="P42" s="121">
        <f t="shared" si="1"/>
        <v>0</v>
      </c>
    </row>
    <row r="43" spans="1:16" ht="15.6" x14ac:dyDescent="0.25">
      <c r="A43" s="71" t="s">
        <v>264</v>
      </c>
      <c r="B43" s="73" t="s">
        <v>0</v>
      </c>
      <c r="C43" s="73" t="s">
        <v>0</v>
      </c>
      <c r="D43" s="73" t="s">
        <v>0</v>
      </c>
      <c r="E43" s="73" t="s">
        <v>0</v>
      </c>
      <c r="F43" s="73" t="s">
        <v>0</v>
      </c>
      <c r="G43" s="73" t="s">
        <v>0</v>
      </c>
      <c r="H43" s="73" t="s">
        <v>0</v>
      </c>
      <c r="I43" s="73" t="s">
        <v>0</v>
      </c>
      <c r="J43" s="73" t="s">
        <v>0</v>
      </c>
      <c r="K43" s="73" t="s">
        <v>0</v>
      </c>
      <c r="L43" s="73" t="s">
        <v>0</v>
      </c>
      <c r="M43" s="81">
        <f>M44</f>
        <v>7737220.0599999996</v>
      </c>
      <c r="N43" s="121">
        <v>0</v>
      </c>
      <c r="O43" s="121">
        <v>0</v>
      </c>
      <c r="P43" s="121">
        <f t="shared" si="1"/>
        <v>0</v>
      </c>
    </row>
    <row r="44" spans="1:16" ht="31.2" x14ac:dyDescent="0.25">
      <c r="A44" s="82" t="s">
        <v>363</v>
      </c>
      <c r="B44" s="83" t="s">
        <v>22</v>
      </c>
      <c r="C44" s="83" t="s">
        <v>12</v>
      </c>
      <c r="D44" s="83" t="s">
        <v>316</v>
      </c>
      <c r="E44" s="83" t="s">
        <v>64</v>
      </c>
      <c r="F44" s="83" t="s">
        <v>67</v>
      </c>
      <c r="G44" s="83" t="s">
        <v>67</v>
      </c>
      <c r="H44" s="83" t="s">
        <v>315</v>
      </c>
      <c r="I44" s="83" t="s">
        <v>211</v>
      </c>
      <c r="J44" s="75" t="s">
        <v>232</v>
      </c>
      <c r="K44" s="76">
        <v>304</v>
      </c>
      <c r="L44" s="75" t="s">
        <v>46</v>
      </c>
      <c r="M44" s="84">
        <v>7737220.0599999996</v>
      </c>
      <c r="N44" s="121">
        <v>0</v>
      </c>
      <c r="O44" s="121">
        <v>0</v>
      </c>
      <c r="P44" s="121">
        <f t="shared" si="1"/>
        <v>0</v>
      </c>
    </row>
    <row r="45" spans="1:16" ht="15.6" x14ac:dyDescent="0.25">
      <c r="A45" s="87" t="s">
        <v>362</v>
      </c>
      <c r="B45" s="73" t="s">
        <v>0</v>
      </c>
      <c r="C45" s="73" t="s">
        <v>0</v>
      </c>
      <c r="D45" s="73" t="s">
        <v>0</v>
      </c>
      <c r="E45" s="73" t="s">
        <v>0</v>
      </c>
      <c r="F45" s="73" t="s">
        <v>0</v>
      </c>
      <c r="G45" s="73" t="s">
        <v>0</v>
      </c>
      <c r="H45" s="73" t="s">
        <v>0</v>
      </c>
      <c r="I45" s="73" t="s">
        <v>0</v>
      </c>
      <c r="J45" s="73" t="s">
        <v>0</v>
      </c>
      <c r="K45" s="73" t="s">
        <v>0</v>
      </c>
      <c r="L45" s="73" t="s">
        <v>0</v>
      </c>
      <c r="M45" s="81">
        <f>M46</f>
        <v>6263047.5700000003</v>
      </c>
      <c r="N45" s="121">
        <v>0</v>
      </c>
      <c r="O45" s="121">
        <v>0</v>
      </c>
      <c r="P45" s="121">
        <f t="shared" si="1"/>
        <v>0</v>
      </c>
    </row>
    <row r="46" spans="1:16" ht="31.2" x14ac:dyDescent="0.25">
      <c r="A46" s="82" t="s">
        <v>361</v>
      </c>
      <c r="B46" s="83" t="s">
        <v>22</v>
      </c>
      <c r="C46" s="83" t="s">
        <v>12</v>
      </c>
      <c r="D46" s="83" t="s">
        <v>316</v>
      </c>
      <c r="E46" s="83" t="s">
        <v>64</v>
      </c>
      <c r="F46" s="83" t="s">
        <v>67</v>
      </c>
      <c r="G46" s="83" t="s">
        <v>67</v>
      </c>
      <c r="H46" s="83" t="s">
        <v>315</v>
      </c>
      <c r="I46" s="83" t="s">
        <v>211</v>
      </c>
      <c r="J46" s="75" t="s">
        <v>232</v>
      </c>
      <c r="K46" s="76">
        <v>10</v>
      </c>
      <c r="L46" s="75" t="s">
        <v>46</v>
      </c>
      <c r="M46" s="84">
        <v>6263047.5700000003</v>
      </c>
      <c r="N46" s="121">
        <v>0</v>
      </c>
      <c r="O46" s="121">
        <v>0</v>
      </c>
      <c r="P46" s="121">
        <f t="shared" si="1"/>
        <v>0</v>
      </c>
    </row>
    <row r="47" spans="1:16" ht="15.6" x14ac:dyDescent="0.25">
      <c r="A47" s="71" t="s">
        <v>227</v>
      </c>
      <c r="B47" s="73" t="s">
        <v>0</v>
      </c>
      <c r="C47" s="73" t="s">
        <v>0</v>
      </c>
      <c r="D47" s="73" t="s">
        <v>0</v>
      </c>
      <c r="E47" s="73" t="s">
        <v>0</v>
      </c>
      <c r="F47" s="73" t="s">
        <v>0</v>
      </c>
      <c r="G47" s="73" t="s">
        <v>0</v>
      </c>
      <c r="H47" s="73" t="s">
        <v>0</v>
      </c>
      <c r="I47" s="73" t="s">
        <v>0</v>
      </c>
      <c r="J47" s="73" t="s">
        <v>0</v>
      </c>
      <c r="K47" s="73" t="s">
        <v>0</v>
      </c>
      <c r="L47" s="73" t="s">
        <v>0</v>
      </c>
      <c r="M47" s="81">
        <f>M48+M49</f>
        <v>14400464.73</v>
      </c>
      <c r="N47" s="121">
        <v>0</v>
      </c>
      <c r="O47" s="121">
        <v>0</v>
      </c>
      <c r="P47" s="121">
        <f t="shared" si="1"/>
        <v>0</v>
      </c>
    </row>
    <row r="48" spans="1:16" ht="31.2" x14ac:dyDescent="0.25">
      <c r="A48" s="82" t="s">
        <v>360</v>
      </c>
      <c r="B48" s="83" t="s">
        <v>22</v>
      </c>
      <c r="C48" s="83" t="s">
        <v>12</v>
      </c>
      <c r="D48" s="83" t="s">
        <v>316</v>
      </c>
      <c r="E48" s="83" t="s">
        <v>64</v>
      </c>
      <c r="F48" s="83" t="s">
        <v>67</v>
      </c>
      <c r="G48" s="83" t="s">
        <v>67</v>
      </c>
      <c r="H48" s="83" t="s">
        <v>315</v>
      </c>
      <c r="I48" s="83" t="s">
        <v>211</v>
      </c>
      <c r="J48" s="75" t="s">
        <v>232</v>
      </c>
      <c r="K48" s="76">
        <v>25</v>
      </c>
      <c r="L48" s="75" t="s">
        <v>46</v>
      </c>
      <c r="M48" s="84">
        <v>8229358.6900000004</v>
      </c>
      <c r="N48" s="121">
        <v>0</v>
      </c>
      <c r="O48" s="121">
        <v>0</v>
      </c>
      <c r="P48" s="121">
        <f t="shared" si="1"/>
        <v>0</v>
      </c>
    </row>
    <row r="49" spans="1:16" ht="46.8" x14ac:dyDescent="0.25">
      <c r="A49" s="82" t="s">
        <v>359</v>
      </c>
      <c r="B49" s="83" t="s">
        <v>22</v>
      </c>
      <c r="C49" s="83" t="s">
        <v>12</v>
      </c>
      <c r="D49" s="83" t="s">
        <v>316</v>
      </c>
      <c r="E49" s="83" t="s">
        <v>64</v>
      </c>
      <c r="F49" s="83" t="s">
        <v>67</v>
      </c>
      <c r="G49" s="83" t="s">
        <v>67</v>
      </c>
      <c r="H49" s="83" t="s">
        <v>315</v>
      </c>
      <c r="I49" s="83" t="s">
        <v>211</v>
      </c>
      <c r="J49" s="75" t="s">
        <v>232</v>
      </c>
      <c r="K49" s="76">
        <v>6.5</v>
      </c>
      <c r="L49" s="75" t="s">
        <v>46</v>
      </c>
      <c r="M49" s="84">
        <v>6171106.04</v>
      </c>
      <c r="N49" s="121">
        <v>0</v>
      </c>
      <c r="O49" s="121">
        <v>0</v>
      </c>
      <c r="P49" s="121">
        <f t="shared" si="1"/>
        <v>0</v>
      </c>
    </row>
    <row r="50" spans="1:16" ht="15.6" x14ac:dyDescent="0.25">
      <c r="A50" s="71" t="s">
        <v>216</v>
      </c>
      <c r="B50" s="73" t="s">
        <v>0</v>
      </c>
      <c r="C50" s="73" t="s">
        <v>0</v>
      </c>
      <c r="D50" s="73" t="s">
        <v>0</v>
      </c>
      <c r="E50" s="73" t="s">
        <v>0</v>
      </c>
      <c r="F50" s="73" t="s">
        <v>0</v>
      </c>
      <c r="G50" s="73" t="s">
        <v>0</v>
      </c>
      <c r="H50" s="73" t="s">
        <v>0</v>
      </c>
      <c r="I50" s="73" t="s">
        <v>0</v>
      </c>
      <c r="J50" s="73" t="s">
        <v>0</v>
      </c>
      <c r="K50" s="73" t="s">
        <v>0</v>
      </c>
      <c r="L50" s="73" t="s">
        <v>0</v>
      </c>
      <c r="M50" s="81">
        <f>M51</f>
        <v>6737496.4100000001</v>
      </c>
      <c r="N50" s="121">
        <v>0</v>
      </c>
      <c r="O50" s="121">
        <v>0</v>
      </c>
      <c r="P50" s="121">
        <f t="shared" si="1"/>
        <v>0</v>
      </c>
    </row>
    <row r="51" spans="1:16" ht="31.2" x14ac:dyDescent="0.25">
      <c r="A51" s="82" t="s">
        <v>358</v>
      </c>
      <c r="B51" s="83" t="s">
        <v>22</v>
      </c>
      <c r="C51" s="83" t="s">
        <v>12</v>
      </c>
      <c r="D51" s="83" t="s">
        <v>316</v>
      </c>
      <c r="E51" s="83" t="s">
        <v>64</v>
      </c>
      <c r="F51" s="83" t="s">
        <v>67</v>
      </c>
      <c r="G51" s="83" t="s">
        <v>67</v>
      </c>
      <c r="H51" s="83" t="s">
        <v>315</v>
      </c>
      <c r="I51" s="83" t="s">
        <v>211</v>
      </c>
      <c r="J51" s="75" t="s">
        <v>232</v>
      </c>
      <c r="K51" s="76">
        <v>13.8</v>
      </c>
      <c r="L51" s="75" t="s">
        <v>46</v>
      </c>
      <c r="M51" s="84">
        <v>6737496.4100000001</v>
      </c>
      <c r="N51" s="121">
        <v>0</v>
      </c>
      <c r="O51" s="121">
        <v>0</v>
      </c>
      <c r="P51" s="121">
        <f t="shared" si="1"/>
        <v>0</v>
      </c>
    </row>
    <row r="52" spans="1:16" ht="15.6" x14ac:dyDescent="0.25">
      <c r="A52" s="71" t="s">
        <v>311</v>
      </c>
      <c r="B52" s="73" t="s">
        <v>0</v>
      </c>
      <c r="C52" s="73" t="s">
        <v>0</v>
      </c>
      <c r="D52" s="73" t="s">
        <v>0</v>
      </c>
      <c r="E52" s="73" t="s">
        <v>0</v>
      </c>
      <c r="F52" s="73" t="s">
        <v>0</v>
      </c>
      <c r="G52" s="73" t="s">
        <v>0</v>
      </c>
      <c r="H52" s="73" t="s">
        <v>0</v>
      </c>
      <c r="I52" s="73" t="s">
        <v>0</v>
      </c>
      <c r="J52" s="73" t="s">
        <v>0</v>
      </c>
      <c r="K52" s="73" t="s">
        <v>0</v>
      </c>
      <c r="L52" s="73" t="s">
        <v>0</v>
      </c>
      <c r="M52" s="81">
        <f>M53</f>
        <v>14966130.84</v>
      </c>
      <c r="N52" s="121">
        <v>0</v>
      </c>
      <c r="O52" s="121">
        <v>0</v>
      </c>
      <c r="P52" s="121">
        <f t="shared" si="1"/>
        <v>0</v>
      </c>
    </row>
    <row r="53" spans="1:16" ht="46.8" x14ac:dyDescent="0.25">
      <c r="A53" s="82" t="s">
        <v>357</v>
      </c>
      <c r="B53" s="83" t="s">
        <v>22</v>
      </c>
      <c r="C53" s="83" t="s">
        <v>12</v>
      </c>
      <c r="D53" s="83" t="s">
        <v>316</v>
      </c>
      <c r="E53" s="83" t="s">
        <v>64</v>
      </c>
      <c r="F53" s="83" t="s">
        <v>67</v>
      </c>
      <c r="G53" s="83" t="s">
        <v>67</v>
      </c>
      <c r="H53" s="83" t="s">
        <v>315</v>
      </c>
      <c r="I53" s="83" t="s">
        <v>211</v>
      </c>
      <c r="J53" s="75" t="s">
        <v>232</v>
      </c>
      <c r="K53" s="76">
        <v>10</v>
      </c>
      <c r="L53" s="75" t="s">
        <v>46</v>
      </c>
      <c r="M53" s="84">
        <v>14966130.84</v>
      </c>
      <c r="N53" s="121">
        <v>0</v>
      </c>
      <c r="O53" s="121">
        <v>0</v>
      </c>
      <c r="P53" s="121">
        <f t="shared" si="1"/>
        <v>0</v>
      </c>
    </row>
    <row r="54" spans="1:16" ht="15.6" x14ac:dyDescent="0.25">
      <c r="A54" s="71" t="s">
        <v>356</v>
      </c>
      <c r="B54" s="73" t="s">
        <v>0</v>
      </c>
      <c r="C54" s="73" t="s">
        <v>0</v>
      </c>
      <c r="D54" s="73" t="s">
        <v>0</v>
      </c>
      <c r="E54" s="73" t="s">
        <v>0</v>
      </c>
      <c r="F54" s="73" t="s">
        <v>0</v>
      </c>
      <c r="G54" s="73" t="s">
        <v>0</v>
      </c>
      <c r="H54" s="73" t="s">
        <v>0</v>
      </c>
      <c r="I54" s="73" t="s">
        <v>0</v>
      </c>
      <c r="J54" s="73" t="s">
        <v>0</v>
      </c>
      <c r="K54" s="73" t="s">
        <v>0</v>
      </c>
      <c r="L54" s="73" t="s">
        <v>0</v>
      </c>
      <c r="M54" s="81">
        <f>M55+M56+M57</f>
        <v>11224361.33</v>
      </c>
      <c r="N54" s="121">
        <v>0</v>
      </c>
      <c r="O54" s="121">
        <v>0</v>
      </c>
      <c r="P54" s="121">
        <f t="shared" si="1"/>
        <v>0</v>
      </c>
    </row>
    <row r="55" spans="1:16" ht="46.8" x14ac:dyDescent="0.25">
      <c r="A55" s="82" t="s">
        <v>355</v>
      </c>
      <c r="B55" s="83" t="s">
        <v>22</v>
      </c>
      <c r="C55" s="83" t="s">
        <v>12</v>
      </c>
      <c r="D55" s="83" t="s">
        <v>316</v>
      </c>
      <c r="E55" s="83" t="s">
        <v>64</v>
      </c>
      <c r="F55" s="83" t="s">
        <v>67</v>
      </c>
      <c r="G55" s="83" t="s">
        <v>67</v>
      </c>
      <c r="H55" s="83" t="s">
        <v>315</v>
      </c>
      <c r="I55" s="83" t="s">
        <v>211</v>
      </c>
      <c r="J55" s="75" t="s">
        <v>232</v>
      </c>
      <c r="K55" s="76">
        <v>16</v>
      </c>
      <c r="L55" s="75" t="s">
        <v>46</v>
      </c>
      <c r="M55" s="84">
        <v>3782115.19</v>
      </c>
      <c r="N55" s="121">
        <v>0</v>
      </c>
      <c r="O55" s="121">
        <v>0</v>
      </c>
      <c r="P55" s="121">
        <f t="shared" si="1"/>
        <v>0</v>
      </c>
    </row>
    <row r="56" spans="1:16" ht="46.8" x14ac:dyDescent="0.25">
      <c r="A56" s="82" t="s">
        <v>354</v>
      </c>
      <c r="B56" s="83" t="s">
        <v>22</v>
      </c>
      <c r="C56" s="83" t="s">
        <v>12</v>
      </c>
      <c r="D56" s="83" t="s">
        <v>316</v>
      </c>
      <c r="E56" s="83" t="s">
        <v>64</v>
      </c>
      <c r="F56" s="83" t="s">
        <v>67</v>
      </c>
      <c r="G56" s="83" t="s">
        <v>67</v>
      </c>
      <c r="H56" s="83" t="s">
        <v>315</v>
      </c>
      <c r="I56" s="83" t="s">
        <v>211</v>
      </c>
      <c r="J56" s="75" t="s">
        <v>296</v>
      </c>
      <c r="K56" s="76">
        <v>0.15</v>
      </c>
      <c r="L56" s="75" t="s">
        <v>46</v>
      </c>
      <c r="M56" s="84">
        <v>3561965.95</v>
      </c>
      <c r="N56" s="121">
        <v>0</v>
      </c>
      <c r="O56" s="121">
        <v>0</v>
      </c>
      <c r="P56" s="121">
        <f t="shared" si="1"/>
        <v>0</v>
      </c>
    </row>
    <row r="57" spans="1:16" ht="46.8" x14ac:dyDescent="0.25">
      <c r="A57" s="82" t="s">
        <v>353</v>
      </c>
      <c r="B57" s="83" t="s">
        <v>22</v>
      </c>
      <c r="C57" s="83" t="s">
        <v>12</v>
      </c>
      <c r="D57" s="83" t="s">
        <v>316</v>
      </c>
      <c r="E57" s="83" t="s">
        <v>64</v>
      </c>
      <c r="F57" s="83" t="s">
        <v>67</v>
      </c>
      <c r="G57" s="83" t="s">
        <v>67</v>
      </c>
      <c r="H57" s="83" t="s">
        <v>315</v>
      </c>
      <c r="I57" s="83" t="s">
        <v>211</v>
      </c>
      <c r="J57" s="75" t="s">
        <v>296</v>
      </c>
      <c r="K57" s="76">
        <v>0.16</v>
      </c>
      <c r="L57" s="75" t="s">
        <v>46</v>
      </c>
      <c r="M57" s="84">
        <v>3880280.19</v>
      </c>
      <c r="N57" s="121">
        <v>0</v>
      </c>
      <c r="O57" s="121">
        <v>0</v>
      </c>
      <c r="P57" s="121">
        <f t="shared" si="1"/>
        <v>0</v>
      </c>
    </row>
    <row r="58" spans="1:16" ht="15.6" x14ac:dyDescent="0.25">
      <c r="A58" s="71" t="s">
        <v>352</v>
      </c>
      <c r="B58" s="73" t="s">
        <v>0</v>
      </c>
      <c r="C58" s="73" t="s">
        <v>0</v>
      </c>
      <c r="D58" s="73" t="s">
        <v>0</v>
      </c>
      <c r="E58" s="73" t="s">
        <v>0</v>
      </c>
      <c r="F58" s="73" t="s">
        <v>0</v>
      </c>
      <c r="G58" s="73" t="s">
        <v>0</v>
      </c>
      <c r="H58" s="73" t="s">
        <v>0</v>
      </c>
      <c r="I58" s="73" t="s">
        <v>0</v>
      </c>
      <c r="J58" s="73" t="s">
        <v>0</v>
      </c>
      <c r="K58" s="73" t="s">
        <v>0</v>
      </c>
      <c r="L58" s="73" t="s">
        <v>0</v>
      </c>
      <c r="M58" s="81">
        <f>M59</f>
        <v>10152127.23</v>
      </c>
      <c r="N58" s="121">
        <v>0</v>
      </c>
      <c r="O58" s="121">
        <v>0</v>
      </c>
      <c r="P58" s="121">
        <f t="shared" si="1"/>
        <v>0</v>
      </c>
    </row>
    <row r="59" spans="1:16" ht="46.8" x14ac:dyDescent="0.25">
      <c r="A59" s="82" t="s">
        <v>351</v>
      </c>
      <c r="B59" s="83" t="s">
        <v>22</v>
      </c>
      <c r="C59" s="83" t="s">
        <v>12</v>
      </c>
      <c r="D59" s="83" t="s">
        <v>316</v>
      </c>
      <c r="E59" s="83" t="s">
        <v>64</v>
      </c>
      <c r="F59" s="83" t="s">
        <v>67</v>
      </c>
      <c r="G59" s="83" t="s">
        <v>67</v>
      </c>
      <c r="H59" s="83" t="s">
        <v>315</v>
      </c>
      <c r="I59" s="83" t="s">
        <v>211</v>
      </c>
      <c r="J59" s="75" t="s">
        <v>232</v>
      </c>
      <c r="K59" s="76">
        <v>10</v>
      </c>
      <c r="L59" s="75" t="s">
        <v>46</v>
      </c>
      <c r="M59" s="84">
        <v>10152127.23</v>
      </c>
      <c r="N59" s="121">
        <v>0</v>
      </c>
      <c r="O59" s="121">
        <v>0</v>
      </c>
      <c r="P59" s="121">
        <f t="shared" si="1"/>
        <v>0</v>
      </c>
    </row>
    <row r="60" spans="1:16" ht="15.6" x14ac:dyDescent="0.25">
      <c r="A60" s="71" t="s">
        <v>286</v>
      </c>
      <c r="B60" s="73" t="s">
        <v>0</v>
      </c>
      <c r="C60" s="73" t="s">
        <v>0</v>
      </c>
      <c r="D60" s="73" t="s">
        <v>0</v>
      </c>
      <c r="E60" s="73" t="s">
        <v>0</v>
      </c>
      <c r="F60" s="73" t="s">
        <v>0</v>
      </c>
      <c r="G60" s="73" t="s">
        <v>0</v>
      </c>
      <c r="H60" s="73" t="s">
        <v>0</v>
      </c>
      <c r="I60" s="73" t="s">
        <v>0</v>
      </c>
      <c r="J60" s="73" t="s">
        <v>0</v>
      </c>
      <c r="K60" s="73" t="s">
        <v>0</v>
      </c>
      <c r="L60" s="73" t="s">
        <v>0</v>
      </c>
      <c r="M60" s="81">
        <f>M61</f>
        <v>9135563.4600000009</v>
      </c>
      <c r="N60" s="121">
        <v>0</v>
      </c>
      <c r="O60" s="121">
        <v>0</v>
      </c>
      <c r="P60" s="121">
        <f t="shared" si="1"/>
        <v>0</v>
      </c>
    </row>
    <row r="61" spans="1:16" ht="46.8" x14ac:dyDescent="0.25">
      <c r="A61" s="82" t="s">
        <v>350</v>
      </c>
      <c r="B61" s="83" t="s">
        <v>22</v>
      </c>
      <c r="C61" s="83" t="s">
        <v>12</v>
      </c>
      <c r="D61" s="83" t="s">
        <v>316</v>
      </c>
      <c r="E61" s="83" t="s">
        <v>64</v>
      </c>
      <c r="F61" s="83" t="s">
        <v>67</v>
      </c>
      <c r="G61" s="83" t="s">
        <v>67</v>
      </c>
      <c r="H61" s="83" t="s">
        <v>315</v>
      </c>
      <c r="I61" s="83" t="s">
        <v>211</v>
      </c>
      <c r="J61" s="75" t="s">
        <v>232</v>
      </c>
      <c r="K61" s="76">
        <v>4</v>
      </c>
      <c r="L61" s="75" t="s">
        <v>46</v>
      </c>
      <c r="M61" s="84">
        <v>9135563.4600000009</v>
      </c>
      <c r="N61" s="121">
        <v>0</v>
      </c>
      <c r="O61" s="121">
        <v>0</v>
      </c>
      <c r="P61" s="121">
        <f t="shared" si="1"/>
        <v>0</v>
      </c>
    </row>
    <row r="62" spans="1:16" ht="15.6" x14ac:dyDescent="0.25">
      <c r="A62" s="71" t="s">
        <v>349</v>
      </c>
      <c r="B62" s="73" t="s">
        <v>0</v>
      </c>
      <c r="C62" s="73" t="s">
        <v>0</v>
      </c>
      <c r="D62" s="73" t="s">
        <v>0</v>
      </c>
      <c r="E62" s="73" t="s">
        <v>0</v>
      </c>
      <c r="F62" s="73" t="s">
        <v>0</v>
      </c>
      <c r="G62" s="73" t="s">
        <v>0</v>
      </c>
      <c r="H62" s="73" t="s">
        <v>0</v>
      </c>
      <c r="I62" s="73" t="s">
        <v>0</v>
      </c>
      <c r="J62" s="73" t="s">
        <v>0</v>
      </c>
      <c r="K62" s="73" t="s">
        <v>0</v>
      </c>
      <c r="L62" s="73" t="s">
        <v>0</v>
      </c>
      <c r="M62" s="81">
        <f>M63+M64+M65</f>
        <v>27145466.98</v>
      </c>
      <c r="N62" s="121">
        <v>0</v>
      </c>
      <c r="O62" s="121">
        <v>0</v>
      </c>
      <c r="P62" s="121">
        <f t="shared" si="1"/>
        <v>0</v>
      </c>
    </row>
    <row r="63" spans="1:16" ht="46.8" x14ac:dyDescent="0.25">
      <c r="A63" s="82" t="s">
        <v>348</v>
      </c>
      <c r="B63" s="83" t="s">
        <v>22</v>
      </c>
      <c r="C63" s="83" t="s">
        <v>12</v>
      </c>
      <c r="D63" s="83" t="s">
        <v>316</v>
      </c>
      <c r="E63" s="83" t="s">
        <v>64</v>
      </c>
      <c r="F63" s="83" t="s">
        <v>67</v>
      </c>
      <c r="G63" s="83" t="s">
        <v>67</v>
      </c>
      <c r="H63" s="83" t="s">
        <v>315</v>
      </c>
      <c r="I63" s="83" t="s">
        <v>211</v>
      </c>
      <c r="J63" s="75" t="s">
        <v>232</v>
      </c>
      <c r="K63" s="76">
        <v>6.5</v>
      </c>
      <c r="L63" s="75" t="s">
        <v>46</v>
      </c>
      <c r="M63" s="84">
        <v>9631239.75</v>
      </c>
      <c r="N63" s="121">
        <v>0</v>
      </c>
      <c r="O63" s="121">
        <v>0</v>
      </c>
      <c r="P63" s="121">
        <f t="shared" si="1"/>
        <v>0</v>
      </c>
    </row>
    <row r="64" spans="1:16" ht="31.2" x14ac:dyDescent="0.25">
      <c r="A64" s="82" t="s">
        <v>347</v>
      </c>
      <c r="B64" s="83" t="s">
        <v>22</v>
      </c>
      <c r="C64" s="83" t="s">
        <v>12</v>
      </c>
      <c r="D64" s="83" t="s">
        <v>316</v>
      </c>
      <c r="E64" s="83" t="s">
        <v>64</v>
      </c>
      <c r="F64" s="83" t="s">
        <v>67</v>
      </c>
      <c r="G64" s="83" t="s">
        <v>67</v>
      </c>
      <c r="H64" s="83" t="s">
        <v>315</v>
      </c>
      <c r="I64" s="83" t="s">
        <v>211</v>
      </c>
      <c r="J64" s="75" t="s">
        <v>232</v>
      </c>
      <c r="K64" s="76">
        <v>4</v>
      </c>
      <c r="L64" s="75" t="s">
        <v>46</v>
      </c>
      <c r="M64" s="84">
        <v>8200827.46</v>
      </c>
      <c r="N64" s="121">
        <v>0</v>
      </c>
      <c r="O64" s="121">
        <v>0</v>
      </c>
      <c r="P64" s="121">
        <f t="shared" si="1"/>
        <v>0</v>
      </c>
    </row>
    <row r="65" spans="1:16" ht="46.8" x14ac:dyDescent="0.25">
      <c r="A65" s="82" t="s">
        <v>346</v>
      </c>
      <c r="B65" s="83" t="s">
        <v>22</v>
      </c>
      <c r="C65" s="83" t="s">
        <v>12</v>
      </c>
      <c r="D65" s="83" t="s">
        <v>316</v>
      </c>
      <c r="E65" s="83" t="s">
        <v>64</v>
      </c>
      <c r="F65" s="83" t="s">
        <v>67</v>
      </c>
      <c r="G65" s="83" t="s">
        <v>67</v>
      </c>
      <c r="H65" s="83" t="s">
        <v>315</v>
      </c>
      <c r="I65" s="83" t="s">
        <v>211</v>
      </c>
      <c r="J65" s="75" t="s">
        <v>232</v>
      </c>
      <c r="K65" s="76">
        <v>160</v>
      </c>
      <c r="L65" s="75" t="s">
        <v>46</v>
      </c>
      <c r="M65" s="84">
        <v>9313399.7699999996</v>
      </c>
      <c r="N65" s="121">
        <v>0</v>
      </c>
      <c r="O65" s="121">
        <v>0</v>
      </c>
      <c r="P65" s="121">
        <f t="shared" si="1"/>
        <v>0</v>
      </c>
    </row>
    <row r="66" spans="1:16" ht="15.6" x14ac:dyDescent="0.25">
      <c r="A66" s="71" t="s">
        <v>263</v>
      </c>
      <c r="B66" s="73" t="s">
        <v>0</v>
      </c>
      <c r="C66" s="73" t="s">
        <v>0</v>
      </c>
      <c r="D66" s="73" t="s">
        <v>0</v>
      </c>
      <c r="E66" s="73" t="s">
        <v>0</v>
      </c>
      <c r="F66" s="73" t="s">
        <v>0</v>
      </c>
      <c r="G66" s="73" t="s">
        <v>0</v>
      </c>
      <c r="H66" s="73" t="s">
        <v>0</v>
      </c>
      <c r="I66" s="73" t="s">
        <v>0</v>
      </c>
      <c r="J66" s="73" t="s">
        <v>0</v>
      </c>
      <c r="K66" s="73" t="s">
        <v>0</v>
      </c>
      <c r="L66" s="73" t="s">
        <v>0</v>
      </c>
      <c r="M66" s="81">
        <f>M67</f>
        <v>3017297.39</v>
      </c>
      <c r="N66" s="121">
        <v>0</v>
      </c>
      <c r="O66" s="121">
        <v>0</v>
      </c>
      <c r="P66" s="121">
        <f t="shared" si="1"/>
        <v>0</v>
      </c>
    </row>
    <row r="67" spans="1:16" ht="46.8" x14ac:dyDescent="0.25">
      <c r="A67" s="82" t="s">
        <v>345</v>
      </c>
      <c r="B67" s="83" t="s">
        <v>22</v>
      </c>
      <c r="C67" s="83" t="s">
        <v>12</v>
      </c>
      <c r="D67" s="83" t="s">
        <v>316</v>
      </c>
      <c r="E67" s="83" t="s">
        <v>64</v>
      </c>
      <c r="F67" s="83" t="s">
        <v>67</v>
      </c>
      <c r="G67" s="83" t="s">
        <v>67</v>
      </c>
      <c r="H67" s="83" t="s">
        <v>315</v>
      </c>
      <c r="I67" s="83" t="s">
        <v>211</v>
      </c>
      <c r="J67" s="75" t="s">
        <v>128</v>
      </c>
      <c r="K67" s="76">
        <v>50</v>
      </c>
      <c r="L67" s="75" t="s">
        <v>46</v>
      </c>
      <c r="M67" s="84">
        <v>3017297.39</v>
      </c>
      <c r="N67" s="121">
        <v>0</v>
      </c>
      <c r="O67" s="121">
        <v>0</v>
      </c>
      <c r="P67" s="121">
        <f t="shared" si="1"/>
        <v>0</v>
      </c>
    </row>
    <row r="68" spans="1:16" ht="15.6" x14ac:dyDescent="0.25">
      <c r="A68" s="71" t="s">
        <v>269</v>
      </c>
      <c r="B68" s="73" t="s">
        <v>0</v>
      </c>
      <c r="C68" s="73" t="s">
        <v>0</v>
      </c>
      <c r="D68" s="73" t="s">
        <v>0</v>
      </c>
      <c r="E68" s="73" t="s">
        <v>0</v>
      </c>
      <c r="F68" s="73" t="s">
        <v>0</v>
      </c>
      <c r="G68" s="73" t="s">
        <v>0</v>
      </c>
      <c r="H68" s="73" t="s">
        <v>0</v>
      </c>
      <c r="I68" s="73" t="s">
        <v>0</v>
      </c>
      <c r="J68" s="73" t="s">
        <v>0</v>
      </c>
      <c r="K68" s="73" t="s">
        <v>0</v>
      </c>
      <c r="L68" s="73" t="s">
        <v>0</v>
      </c>
      <c r="M68" s="81">
        <f>M69+M70</f>
        <v>13692734.51</v>
      </c>
      <c r="N68" s="121">
        <v>0</v>
      </c>
      <c r="O68" s="121">
        <v>0</v>
      </c>
      <c r="P68" s="121">
        <f t="shared" si="1"/>
        <v>0</v>
      </c>
    </row>
    <row r="69" spans="1:16" ht="46.8" x14ac:dyDescent="0.25">
      <c r="A69" s="82" t="s">
        <v>344</v>
      </c>
      <c r="B69" s="83" t="s">
        <v>22</v>
      </c>
      <c r="C69" s="83" t="s">
        <v>12</v>
      </c>
      <c r="D69" s="83" t="s">
        <v>316</v>
      </c>
      <c r="E69" s="83" t="s">
        <v>64</v>
      </c>
      <c r="F69" s="83" t="s">
        <v>67</v>
      </c>
      <c r="G69" s="83" t="s">
        <v>67</v>
      </c>
      <c r="H69" s="83" t="s">
        <v>315</v>
      </c>
      <c r="I69" s="83" t="s">
        <v>211</v>
      </c>
      <c r="J69" s="75" t="s">
        <v>232</v>
      </c>
      <c r="K69" s="76">
        <v>6.5</v>
      </c>
      <c r="L69" s="75" t="s">
        <v>46</v>
      </c>
      <c r="M69" s="84">
        <v>5422801.6399999997</v>
      </c>
      <c r="N69" s="121">
        <v>0</v>
      </c>
      <c r="O69" s="121">
        <v>0</v>
      </c>
      <c r="P69" s="121">
        <f t="shared" si="1"/>
        <v>0</v>
      </c>
    </row>
    <row r="70" spans="1:16" ht="31.2" x14ac:dyDescent="0.25">
      <c r="A70" s="82" t="s">
        <v>343</v>
      </c>
      <c r="B70" s="83" t="s">
        <v>22</v>
      </c>
      <c r="C70" s="83" t="s">
        <v>12</v>
      </c>
      <c r="D70" s="83" t="s">
        <v>316</v>
      </c>
      <c r="E70" s="83" t="s">
        <v>64</v>
      </c>
      <c r="F70" s="83" t="s">
        <v>67</v>
      </c>
      <c r="G70" s="83" t="s">
        <v>67</v>
      </c>
      <c r="H70" s="83" t="s">
        <v>315</v>
      </c>
      <c r="I70" s="83" t="s">
        <v>211</v>
      </c>
      <c r="J70" s="75" t="s">
        <v>230</v>
      </c>
      <c r="K70" s="76">
        <v>1958</v>
      </c>
      <c r="L70" s="75" t="s">
        <v>46</v>
      </c>
      <c r="M70" s="84">
        <v>8269932.8700000001</v>
      </c>
      <c r="N70" s="121">
        <v>0</v>
      </c>
      <c r="O70" s="121">
        <v>0</v>
      </c>
      <c r="P70" s="121">
        <f t="shared" ref="P70:P133" si="6">O70/M70*100</f>
        <v>0</v>
      </c>
    </row>
    <row r="71" spans="1:16" ht="15.6" x14ac:dyDescent="0.25">
      <c r="A71" s="71" t="s">
        <v>235</v>
      </c>
      <c r="B71" s="73" t="s">
        <v>0</v>
      </c>
      <c r="C71" s="73" t="s">
        <v>0</v>
      </c>
      <c r="D71" s="73" t="s">
        <v>0</v>
      </c>
      <c r="E71" s="73" t="s">
        <v>0</v>
      </c>
      <c r="F71" s="73" t="s">
        <v>0</v>
      </c>
      <c r="G71" s="73" t="s">
        <v>0</v>
      </c>
      <c r="H71" s="73" t="s">
        <v>0</v>
      </c>
      <c r="I71" s="73" t="s">
        <v>0</v>
      </c>
      <c r="J71" s="73" t="s">
        <v>0</v>
      </c>
      <c r="K71" s="73" t="s">
        <v>0</v>
      </c>
      <c r="L71" s="73" t="s">
        <v>0</v>
      </c>
      <c r="M71" s="81">
        <f>M72+M73</f>
        <v>21021740.969999999</v>
      </c>
      <c r="N71" s="121">
        <v>0</v>
      </c>
      <c r="O71" s="121">
        <v>0</v>
      </c>
      <c r="P71" s="121">
        <f t="shared" si="6"/>
        <v>0</v>
      </c>
    </row>
    <row r="72" spans="1:16" ht="31.2" x14ac:dyDescent="0.25">
      <c r="A72" s="82" t="s">
        <v>342</v>
      </c>
      <c r="B72" s="83" t="s">
        <v>22</v>
      </c>
      <c r="C72" s="83" t="s">
        <v>12</v>
      </c>
      <c r="D72" s="83" t="s">
        <v>316</v>
      </c>
      <c r="E72" s="83" t="s">
        <v>64</v>
      </c>
      <c r="F72" s="83" t="s">
        <v>67</v>
      </c>
      <c r="G72" s="83" t="s">
        <v>67</v>
      </c>
      <c r="H72" s="83" t="s">
        <v>315</v>
      </c>
      <c r="I72" s="83" t="s">
        <v>211</v>
      </c>
      <c r="J72" s="75" t="s">
        <v>232</v>
      </c>
      <c r="K72" s="76">
        <v>6.5</v>
      </c>
      <c r="L72" s="75" t="s">
        <v>46</v>
      </c>
      <c r="M72" s="84">
        <v>11087106.82</v>
      </c>
      <c r="N72" s="121">
        <v>0</v>
      </c>
      <c r="O72" s="121">
        <v>0</v>
      </c>
      <c r="P72" s="121">
        <f t="shared" si="6"/>
        <v>0</v>
      </c>
    </row>
    <row r="73" spans="1:16" ht="31.2" x14ac:dyDescent="0.25">
      <c r="A73" s="82" t="s">
        <v>341</v>
      </c>
      <c r="B73" s="83" t="s">
        <v>22</v>
      </c>
      <c r="C73" s="83" t="s">
        <v>12</v>
      </c>
      <c r="D73" s="83" t="s">
        <v>316</v>
      </c>
      <c r="E73" s="83" t="s">
        <v>64</v>
      </c>
      <c r="F73" s="83" t="s">
        <v>67</v>
      </c>
      <c r="G73" s="83" t="s">
        <v>67</v>
      </c>
      <c r="H73" s="83" t="s">
        <v>315</v>
      </c>
      <c r="I73" s="83" t="s">
        <v>211</v>
      </c>
      <c r="J73" s="75" t="s">
        <v>232</v>
      </c>
      <c r="K73" s="76">
        <v>6.5</v>
      </c>
      <c r="L73" s="75" t="s">
        <v>46</v>
      </c>
      <c r="M73" s="84">
        <v>9934634.1500000004</v>
      </c>
      <c r="N73" s="121">
        <v>0</v>
      </c>
      <c r="O73" s="121">
        <v>0</v>
      </c>
      <c r="P73" s="121">
        <f t="shared" si="6"/>
        <v>0</v>
      </c>
    </row>
    <row r="74" spans="1:16" ht="15.6" x14ac:dyDescent="0.25">
      <c r="A74" s="71" t="s">
        <v>231</v>
      </c>
      <c r="B74" s="73" t="s">
        <v>0</v>
      </c>
      <c r="C74" s="73" t="s">
        <v>0</v>
      </c>
      <c r="D74" s="73" t="s">
        <v>0</v>
      </c>
      <c r="E74" s="73" t="s">
        <v>0</v>
      </c>
      <c r="F74" s="73" t="s">
        <v>0</v>
      </c>
      <c r="G74" s="73" t="s">
        <v>0</v>
      </c>
      <c r="H74" s="73" t="s">
        <v>0</v>
      </c>
      <c r="I74" s="73" t="s">
        <v>0</v>
      </c>
      <c r="J74" s="73" t="s">
        <v>0</v>
      </c>
      <c r="K74" s="73" t="s">
        <v>0</v>
      </c>
      <c r="L74" s="73" t="s">
        <v>0</v>
      </c>
      <c r="M74" s="81">
        <v>20369623.219999999</v>
      </c>
      <c r="N74" s="121">
        <v>0</v>
      </c>
      <c r="O74" s="121">
        <v>0</v>
      </c>
      <c r="P74" s="121">
        <f t="shared" si="6"/>
        <v>0</v>
      </c>
    </row>
    <row r="75" spans="1:16" ht="46.8" x14ac:dyDescent="0.25">
      <c r="A75" s="82" t="s">
        <v>340</v>
      </c>
      <c r="B75" s="83" t="s">
        <v>22</v>
      </c>
      <c r="C75" s="83" t="s">
        <v>12</v>
      </c>
      <c r="D75" s="83" t="s">
        <v>316</v>
      </c>
      <c r="E75" s="83" t="s">
        <v>64</v>
      </c>
      <c r="F75" s="83" t="s">
        <v>67</v>
      </c>
      <c r="G75" s="83" t="s">
        <v>67</v>
      </c>
      <c r="H75" s="83" t="s">
        <v>315</v>
      </c>
      <c r="I75" s="83" t="s">
        <v>211</v>
      </c>
      <c r="J75" s="75" t="s">
        <v>230</v>
      </c>
      <c r="K75" s="76">
        <v>3300</v>
      </c>
      <c r="L75" s="75" t="s">
        <v>46</v>
      </c>
      <c r="M75" s="84">
        <v>20369623.219999999</v>
      </c>
      <c r="N75" s="121">
        <v>0</v>
      </c>
      <c r="O75" s="121">
        <v>0</v>
      </c>
      <c r="P75" s="121">
        <f t="shared" si="6"/>
        <v>0</v>
      </c>
    </row>
    <row r="76" spans="1:16" ht="15.6" x14ac:dyDescent="0.25">
      <c r="A76" s="71" t="s">
        <v>339</v>
      </c>
      <c r="B76" s="73" t="s">
        <v>0</v>
      </c>
      <c r="C76" s="73" t="s">
        <v>0</v>
      </c>
      <c r="D76" s="73" t="s">
        <v>0</v>
      </c>
      <c r="E76" s="73" t="s">
        <v>0</v>
      </c>
      <c r="F76" s="73" t="s">
        <v>0</v>
      </c>
      <c r="G76" s="73" t="s">
        <v>0</v>
      </c>
      <c r="H76" s="73" t="s">
        <v>0</v>
      </c>
      <c r="I76" s="73" t="s">
        <v>0</v>
      </c>
      <c r="J76" s="73" t="s">
        <v>0</v>
      </c>
      <c r="K76" s="73" t="s">
        <v>0</v>
      </c>
      <c r="L76" s="73" t="s">
        <v>0</v>
      </c>
      <c r="M76" s="81">
        <f>M77</f>
        <v>3061913.04</v>
      </c>
      <c r="N76" s="121">
        <v>0</v>
      </c>
      <c r="O76" s="121">
        <v>0</v>
      </c>
      <c r="P76" s="121">
        <f t="shared" si="6"/>
        <v>0</v>
      </c>
    </row>
    <row r="77" spans="1:16" ht="46.8" x14ac:dyDescent="0.25">
      <c r="A77" s="82" t="s">
        <v>338</v>
      </c>
      <c r="B77" s="83" t="s">
        <v>22</v>
      </c>
      <c r="C77" s="83" t="s">
        <v>12</v>
      </c>
      <c r="D77" s="83" t="s">
        <v>316</v>
      </c>
      <c r="E77" s="83" t="s">
        <v>64</v>
      </c>
      <c r="F77" s="83" t="s">
        <v>67</v>
      </c>
      <c r="G77" s="83" t="s">
        <v>67</v>
      </c>
      <c r="H77" s="83" t="s">
        <v>315</v>
      </c>
      <c r="I77" s="83" t="s">
        <v>211</v>
      </c>
      <c r="J77" s="75" t="s">
        <v>230</v>
      </c>
      <c r="K77" s="76">
        <v>1526</v>
      </c>
      <c r="L77" s="75" t="s">
        <v>46</v>
      </c>
      <c r="M77" s="84">
        <v>3061913.04</v>
      </c>
      <c r="N77" s="121">
        <v>0</v>
      </c>
      <c r="O77" s="121">
        <v>0</v>
      </c>
      <c r="P77" s="121">
        <f t="shared" si="6"/>
        <v>0</v>
      </c>
    </row>
    <row r="78" spans="1:16" ht="15.6" x14ac:dyDescent="0.25">
      <c r="A78" s="71" t="s">
        <v>291</v>
      </c>
      <c r="B78" s="73" t="s">
        <v>0</v>
      </c>
      <c r="C78" s="73" t="s">
        <v>0</v>
      </c>
      <c r="D78" s="73" t="s">
        <v>0</v>
      </c>
      <c r="E78" s="73" t="s">
        <v>0</v>
      </c>
      <c r="F78" s="73" t="s">
        <v>0</v>
      </c>
      <c r="G78" s="73" t="s">
        <v>0</v>
      </c>
      <c r="H78" s="73" t="s">
        <v>0</v>
      </c>
      <c r="I78" s="73" t="s">
        <v>0</v>
      </c>
      <c r="J78" s="73" t="s">
        <v>0</v>
      </c>
      <c r="K78" s="73" t="s">
        <v>0</v>
      </c>
      <c r="L78" s="73" t="s">
        <v>0</v>
      </c>
      <c r="M78" s="81">
        <f>M79+M80+M81</f>
        <v>30914092.960000001</v>
      </c>
      <c r="N78" s="121">
        <v>0</v>
      </c>
      <c r="O78" s="121">
        <v>0</v>
      </c>
      <c r="P78" s="121">
        <f t="shared" si="6"/>
        <v>0</v>
      </c>
    </row>
    <row r="79" spans="1:16" ht="31.2" x14ac:dyDescent="0.25">
      <c r="A79" s="82" t="s">
        <v>337</v>
      </c>
      <c r="B79" s="83" t="s">
        <v>22</v>
      </c>
      <c r="C79" s="83" t="s">
        <v>12</v>
      </c>
      <c r="D79" s="83" t="s">
        <v>316</v>
      </c>
      <c r="E79" s="83" t="s">
        <v>64</v>
      </c>
      <c r="F79" s="83" t="s">
        <v>67</v>
      </c>
      <c r="G79" s="83" t="s">
        <v>67</v>
      </c>
      <c r="H79" s="83" t="s">
        <v>315</v>
      </c>
      <c r="I79" s="83" t="s">
        <v>211</v>
      </c>
      <c r="J79" s="75" t="s">
        <v>230</v>
      </c>
      <c r="K79" s="76">
        <v>11095</v>
      </c>
      <c r="L79" s="75" t="s">
        <v>46</v>
      </c>
      <c r="M79" s="84">
        <v>20370683.940000001</v>
      </c>
      <c r="N79" s="121">
        <v>0</v>
      </c>
      <c r="O79" s="121">
        <v>0</v>
      </c>
      <c r="P79" s="121">
        <f t="shared" si="6"/>
        <v>0</v>
      </c>
    </row>
    <row r="80" spans="1:16" ht="31.2" x14ac:dyDescent="0.25">
      <c r="A80" s="82" t="s">
        <v>336</v>
      </c>
      <c r="B80" s="83" t="s">
        <v>22</v>
      </c>
      <c r="C80" s="83" t="s">
        <v>12</v>
      </c>
      <c r="D80" s="83" t="s">
        <v>316</v>
      </c>
      <c r="E80" s="83" t="s">
        <v>64</v>
      </c>
      <c r="F80" s="83" t="s">
        <v>67</v>
      </c>
      <c r="G80" s="83" t="s">
        <v>67</v>
      </c>
      <c r="H80" s="83" t="s">
        <v>315</v>
      </c>
      <c r="I80" s="83" t="s">
        <v>211</v>
      </c>
      <c r="J80" s="75" t="s">
        <v>232</v>
      </c>
      <c r="K80" s="76">
        <v>18.52</v>
      </c>
      <c r="L80" s="75" t="s">
        <v>46</v>
      </c>
      <c r="M80" s="84">
        <v>6805472.1399999997</v>
      </c>
      <c r="N80" s="121">
        <v>0</v>
      </c>
      <c r="O80" s="121">
        <v>0</v>
      </c>
      <c r="P80" s="121">
        <f t="shared" si="6"/>
        <v>0</v>
      </c>
    </row>
    <row r="81" spans="1:16" ht="31.2" x14ac:dyDescent="0.25">
      <c r="A81" s="82" t="s">
        <v>335</v>
      </c>
      <c r="B81" s="83" t="s">
        <v>22</v>
      </c>
      <c r="C81" s="83" t="s">
        <v>12</v>
      </c>
      <c r="D81" s="83" t="s">
        <v>316</v>
      </c>
      <c r="E81" s="83" t="s">
        <v>64</v>
      </c>
      <c r="F81" s="83" t="s">
        <v>67</v>
      </c>
      <c r="G81" s="83" t="s">
        <v>67</v>
      </c>
      <c r="H81" s="83" t="s">
        <v>315</v>
      </c>
      <c r="I81" s="83" t="s">
        <v>211</v>
      </c>
      <c r="J81" s="75" t="s">
        <v>230</v>
      </c>
      <c r="K81" s="76">
        <v>2281</v>
      </c>
      <c r="L81" s="75" t="s">
        <v>46</v>
      </c>
      <c r="M81" s="84">
        <v>3737936.88</v>
      </c>
      <c r="N81" s="121">
        <v>0</v>
      </c>
      <c r="O81" s="121">
        <v>0</v>
      </c>
      <c r="P81" s="121">
        <f t="shared" si="6"/>
        <v>0</v>
      </c>
    </row>
    <row r="82" spans="1:16" ht="15.6" x14ac:dyDescent="0.25">
      <c r="A82" s="71" t="s">
        <v>290</v>
      </c>
      <c r="B82" s="73" t="s">
        <v>0</v>
      </c>
      <c r="C82" s="73" t="s">
        <v>0</v>
      </c>
      <c r="D82" s="73" t="s">
        <v>0</v>
      </c>
      <c r="E82" s="73" t="s">
        <v>0</v>
      </c>
      <c r="F82" s="73" t="s">
        <v>0</v>
      </c>
      <c r="G82" s="73" t="s">
        <v>0</v>
      </c>
      <c r="H82" s="73" t="s">
        <v>0</v>
      </c>
      <c r="I82" s="73" t="s">
        <v>0</v>
      </c>
      <c r="J82" s="73" t="s">
        <v>0</v>
      </c>
      <c r="K82" s="73" t="s">
        <v>0</v>
      </c>
      <c r="L82" s="73" t="s">
        <v>0</v>
      </c>
      <c r="M82" s="81">
        <f>M83+M84+M85</f>
        <v>8974616.8000000007</v>
      </c>
      <c r="N82" s="121">
        <v>0</v>
      </c>
      <c r="O82" s="121">
        <v>0</v>
      </c>
      <c r="P82" s="121">
        <f t="shared" si="6"/>
        <v>0</v>
      </c>
    </row>
    <row r="83" spans="1:16" ht="39.6" x14ac:dyDescent="0.25">
      <c r="A83" s="82" t="s">
        <v>334</v>
      </c>
      <c r="B83" s="83" t="s">
        <v>22</v>
      </c>
      <c r="C83" s="83" t="s">
        <v>12</v>
      </c>
      <c r="D83" s="83" t="s">
        <v>316</v>
      </c>
      <c r="E83" s="83" t="s">
        <v>64</v>
      </c>
      <c r="F83" s="83" t="s">
        <v>67</v>
      </c>
      <c r="G83" s="83" t="s">
        <v>67</v>
      </c>
      <c r="H83" s="83" t="s">
        <v>315</v>
      </c>
      <c r="I83" s="83" t="s">
        <v>211</v>
      </c>
      <c r="J83" s="75" t="s">
        <v>296</v>
      </c>
      <c r="K83" s="76">
        <v>0.12</v>
      </c>
      <c r="L83" s="75" t="s">
        <v>46</v>
      </c>
      <c r="M83" s="84">
        <v>3339847.32</v>
      </c>
      <c r="N83" s="121">
        <v>0</v>
      </c>
      <c r="O83" s="121">
        <v>0</v>
      </c>
      <c r="P83" s="121">
        <f t="shared" si="6"/>
        <v>0</v>
      </c>
    </row>
    <row r="84" spans="1:16" ht="31.2" x14ac:dyDescent="0.25">
      <c r="A84" s="82" t="s">
        <v>333</v>
      </c>
      <c r="B84" s="83" t="s">
        <v>22</v>
      </c>
      <c r="C84" s="83" t="s">
        <v>12</v>
      </c>
      <c r="D84" s="83" t="s">
        <v>316</v>
      </c>
      <c r="E84" s="83" t="s">
        <v>64</v>
      </c>
      <c r="F84" s="83" t="s">
        <v>67</v>
      </c>
      <c r="G84" s="83" t="s">
        <v>67</v>
      </c>
      <c r="H84" s="83" t="s">
        <v>315</v>
      </c>
      <c r="I84" s="83" t="s">
        <v>211</v>
      </c>
      <c r="J84" s="75" t="s">
        <v>230</v>
      </c>
      <c r="K84" s="76">
        <v>80</v>
      </c>
      <c r="L84" s="75" t="s">
        <v>46</v>
      </c>
      <c r="M84" s="84">
        <v>2324704.2599999998</v>
      </c>
      <c r="N84" s="121">
        <v>0</v>
      </c>
      <c r="O84" s="121">
        <v>0</v>
      </c>
      <c r="P84" s="121">
        <f t="shared" si="6"/>
        <v>0</v>
      </c>
    </row>
    <row r="85" spans="1:16" ht="31.2" x14ac:dyDescent="0.25">
      <c r="A85" s="82" t="s">
        <v>332</v>
      </c>
      <c r="B85" s="83" t="s">
        <v>22</v>
      </c>
      <c r="C85" s="83" t="s">
        <v>12</v>
      </c>
      <c r="D85" s="83" t="s">
        <v>316</v>
      </c>
      <c r="E85" s="83" t="s">
        <v>64</v>
      </c>
      <c r="F85" s="83" t="s">
        <v>67</v>
      </c>
      <c r="G85" s="83" t="s">
        <v>67</v>
      </c>
      <c r="H85" s="83" t="s">
        <v>315</v>
      </c>
      <c r="I85" s="83" t="s">
        <v>211</v>
      </c>
      <c r="J85" s="75" t="s">
        <v>232</v>
      </c>
      <c r="K85" s="76">
        <v>6.5</v>
      </c>
      <c r="L85" s="75" t="s">
        <v>46</v>
      </c>
      <c r="M85" s="84">
        <v>3310065.22</v>
      </c>
      <c r="N85" s="121">
        <v>0</v>
      </c>
      <c r="O85" s="121">
        <v>0</v>
      </c>
      <c r="P85" s="121">
        <f t="shared" si="6"/>
        <v>0</v>
      </c>
    </row>
    <row r="86" spans="1:16" ht="15.6" x14ac:dyDescent="0.25">
      <c r="A86" s="71" t="s">
        <v>249</v>
      </c>
      <c r="B86" s="73" t="s">
        <v>0</v>
      </c>
      <c r="C86" s="73" t="s">
        <v>0</v>
      </c>
      <c r="D86" s="73" t="s">
        <v>0</v>
      </c>
      <c r="E86" s="73" t="s">
        <v>0</v>
      </c>
      <c r="F86" s="73" t="s">
        <v>0</v>
      </c>
      <c r="G86" s="73" t="s">
        <v>0</v>
      </c>
      <c r="H86" s="73" t="s">
        <v>0</v>
      </c>
      <c r="I86" s="73" t="s">
        <v>0</v>
      </c>
      <c r="J86" s="73" t="s">
        <v>0</v>
      </c>
      <c r="K86" s="73" t="s">
        <v>0</v>
      </c>
      <c r="L86" s="73" t="s">
        <v>0</v>
      </c>
      <c r="M86" s="81">
        <f>M87</f>
        <v>7353038.8399999999</v>
      </c>
      <c r="N86" s="121">
        <v>0</v>
      </c>
      <c r="O86" s="121">
        <v>0</v>
      </c>
      <c r="P86" s="121">
        <f t="shared" si="6"/>
        <v>0</v>
      </c>
    </row>
    <row r="87" spans="1:16" ht="31.2" x14ac:dyDescent="0.25">
      <c r="A87" s="82" t="s">
        <v>331</v>
      </c>
      <c r="B87" s="83" t="s">
        <v>22</v>
      </c>
      <c r="C87" s="83" t="s">
        <v>12</v>
      </c>
      <c r="D87" s="83" t="s">
        <v>316</v>
      </c>
      <c r="E87" s="83" t="s">
        <v>64</v>
      </c>
      <c r="F87" s="83" t="s">
        <v>67</v>
      </c>
      <c r="G87" s="83" t="s">
        <v>67</v>
      </c>
      <c r="H87" s="83" t="s">
        <v>315</v>
      </c>
      <c r="I87" s="83" t="s">
        <v>211</v>
      </c>
      <c r="J87" s="75" t="s">
        <v>232</v>
      </c>
      <c r="K87" s="76">
        <v>12.95</v>
      </c>
      <c r="L87" s="75" t="s">
        <v>46</v>
      </c>
      <c r="M87" s="84">
        <v>7353038.8399999999</v>
      </c>
      <c r="N87" s="121">
        <v>0</v>
      </c>
      <c r="O87" s="121">
        <v>0</v>
      </c>
      <c r="P87" s="121">
        <f t="shared" si="6"/>
        <v>0</v>
      </c>
    </row>
    <row r="88" spans="1:16" ht="15.6" x14ac:dyDescent="0.25">
      <c r="A88" s="71" t="s">
        <v>247</v>
      </c>
      <c r="B88" s="73" t="s">
        <v>0</v>
      </c>
      <c r="C88" s="73" t="s">
        <v>0</v>
      </c>
      <c r="D88" s="73" t="s">
        <v>0</v>
      </c>
      <c r="E88" s="73" t="s">
        <v>0</v>
      </c>
      <c r="F88" s="73" t="s">
        <v>0</v>
      </c>
      <c r="G88" s="73" t="s">
        <v>0</v>
      </c>
      <c r="H88" s="73" t="s">
        <v>0</v>
      </c>
      <c r="I88" s="73" t="s">
        <v>0</v>
      </c>
      <c r="J88" s="73" t="s">
        <v>0</v>
      </c>
      <c r="K88" s="73" t="s">
        <v>0</v>
      </c>
      <c r="L88" s="73" t="s">
        <v>0</v>
      </c>
      <c r="M88" s="81">
        <f>M89+M90</f>
        <v>37845188.799999997</v>
      </c>
      <c r="N88" s="121">
        <v>0</v>
      </c>
      <c r="O88" s="121">
        <v>0</v>
      </c>
      <c r="P88" s="121">
        <f t="shared" si="6"/>
        <v>0</v>
      </c>
    </row>
    <row r="89" spans="1:16" ht="46.8" x14ac:dyDescent="0.25">
      <c r="A89" s="82" t="s">
        <v>329</v>
      </c>
      <c r="B89" s="83" t="s">
        <v>22</v>
      </c>
      <c r="C89" s="83" t="s">
        <v>12</v>
      </c>
      <c r="D89" s="83" t="s">
        <v>316</v>
      </c>
      <c r="E89" s="83" t="s">
        <v>64</v>
      </c>
      <c r="F89" s="83" t="s">
        <v>67</v>
      </c>
      <c r="G89" s="83" t="s">
        <v>67</v>
      </c>
      <c r="H89" s="83" t="s">
        <v>315</v>
      </c>
      <c r="I89" s="83" t="s">
        <v>211</v>
      </c>
      <c r="J89" s="75" t="s">
        <v>296</v>
      </c>
      <c r="K89" s="76">
        <v>17.899999999999999</v>
      </c>
      <c r="L89" s="75" t="s">
        <v>46</v>
      </c>
      <c r="M89" s="84">
        <v>20550223.129999999</v>
      </c>
      <c r="N89" s="121">
        <v>0</v>
      </c>
      <c r="O89" s="121">
        <v>0</v>
      </c>
      <c r="P89" s="121">
        <f t="shared" si="6"/>
        <v>0</v>
      </c>
    </row>
    <row r="90" spans="1:16" ht="31.2" x14ac:dyDescent="0.25">
      <c r="A90" s="82" t="s">
        <v>328</v>
      </c>
      <c r="B90" s="83" t="s">
        <v>22</v>
      </c>
      <c r="C90" s="83" t="s">
        <v>12</v>
      </c>
      <c r="D90" s="83" t="s">
        <v>316</v>
      </c>
      <c r="E90" s="83" t="s">
        <v>64</v>
      </c>
      <c r="F90" s="83" t="s">
        <v>67</v>
      </c>
      <c r="G90" s="83" t="s">
        <v>67</v>
      </c>
      <c r="H90" s="83" t="s">
        <v>315</v>
      </c>
      <c r="I90" s="83" t="s">
        <v>211</v>
      </c>
      <c r="J90" s="75" t="s">
        <v>230</v>
      </c>
      <c r="K90" s="76">
        <v>5182</v>
      </c>
      <c r="L90" s="75" t="s">
        <v>46</v>
      </c>
      <c r="M90" s="84">
        <v>17294965.670000002</v>
      </c>
      <c r="N90" s="121">
        <v>0</v>
      </c>
      <c r="O90" s="121">
        <v>0</v>
      </c>
      <c r="P90" s="121">
        <f t="shared" si="6"/>
        <v>0</v>
      </c>
    </row>
    <row r="91" spans="1:16" ht="31.2" x14ac:dyDescent="0.25">
      <c r="A91" s="71" t="s">
        <v>327</v>
      </c>
      <c r="B91" s="73" t="s">
        <v>0</v>
      </c>
      <c r="C91" s="73" t="s">
        <v>0</v>
      </c>
      <c r="D91" s="73" t="s">
        <v>0</v>
      </c>
      <c r="E91" s="73" t="s">
        <v>0</v>
      </c>
      <c r="F91" s="73" t="s">
        <v>0</v>
      </c>
      <c r="G91" s="73" t="s">
        <v>0</v>
      </c>
      <c r="H91" s="73" t="s">
        <v>0</v>
      </c>
      <c r="I91" s="73" t="s">
        <v>0</v>
      </c>
      <c r="J91" s="73" t="s">
        <v>0</v>
      </c>
      <c r="K91" s="73" t="s">
        <v>0</v>
      </c>
      <c r="L91" s="73" t="s">
        <v>0</v>
      </c>
      <c r="M91" s="81">
        <f>M92</f>
        <v>19688583.02</v>
      </c>
      <c r="N91" s="121">
        <v>0</v>
      </c>
      <c r="O91" s="121">
        <v>0</v>
      </c>
      <c r="P91" s="121">
        <f t="shared" si="6"/>
        <v>0</v>
      </c>
    </row>
    <row r="92" spans="1:16" ht="46.8" x14ac:dyDescent="0.25">
      <c r="A92" s="82" t="s">
        <v>326</v>
      </c>
      <c r="B92" s="83" t="s">
        <v>22</v>
      </c>
      <c r="C92" s="83" t="s">
        <v>12</v>
      </c>
      <c r="D92" s="83" t="s">
        <v>316</v>
      </c>
      <c r="E92" s="83" t="s">
        <v>64</v>
      </c>
      <c r="F92" s="83" t="s">
        <v>67</v>
      </c>
      <c r="G92" s="83" t="s">
        <v>67</v>
      </c>
      <c r="H92" s="83" t="s">
        <v>315</v>
      </c>
      <c r="I92" s="83" t="s">
        <v>211</v>
      </c>
      <c r="J92" s="75" t="s">
        <v>230</v>
      </c>
      <c r="K92" s="76">
        <v>7000</v>
      </c>
      <c r="L92" s="75" t="s">
        <v>46</v>
      </c>
      <c r="M92" s="84">
        <v>19688583.02</v>
      </c>
      <c r="N92" s="121">
        <v>0</v>
      </c>
      <c r="O92" s="121">
        <v>0</v>
      </c>
      <c r="P92" s="121">
        <f t="shared" si="6"/>
        <v>0</v>
      </c>
    </row>
    <row r="93" spans="1:16" ht="31.2" x14ac:dyDescent="0.25">
      <c r="A93" s="71" t="s">
        <v>325</v>
      </c>
      <c r="B93" s="73" t="s">
        <v>0</v>
      </c>
      <c r="C93" s="73" t="s">
        <v>0</v>
      </c>
      <c r="D93" s="73" t="s">
        <v>0</v>
      </c>
      <c r="E93" s="73" t="s">
        <v>0</v>
      </c>
      <c r="F93" s="73" t="s">
        <v>0</v>
      </c>
      <c r="G93" s="73" t="s">
        <v>0</v>
      </c>
      <c r="H93" s="73" t="s">
        <v>0</v>
      </c>
      <c r="I93" s="73" t="s">
        <v>0</v>
      </c>
      <c r="J93" s="73" t="s">
        <v>0</v>
      </c>
      <c r="K93" s="73" t="s">
        <v>0</v>
      </c>
      <c r="L93" s="73" t="s">
        <v>0</v>
      </c>
      <c r="M93" s="81">
        <f>M94</f>
        <v>22209049.52</v>
      </c>
      <c r="N93" s="121">
        <v>0</v>
      </c>
      <c r="O93" s="121">
        <v>0</v>
      </c>
      <c r="P93" s="121">
        <f t="shared" si="6"/>
        <v>0</v>
      </c>
    </row>
    <row r="94" spans="1:16" ht="46.8" x14ac:dyDescent="0.25">
      <c r="A94" s="82" t="s">
        <v>324</v>
      </c>
      <c r="B94" s="83" t="s">
        <v>22</v>
      </c>
      <c r="C94" s="83" t="s">
        <v>12</v>
      </c>
      <c r="D94" s="83" t="s">
        <v>316</v>
      </c>
      <c r="E94" s="83" t="s">
        <v>64</v>
      </c>
      <c r="F94" s="83" t="s">
        <v>67</v>
      </c>
      <c r="G94" s="83" t="s">
        <v>67</v>
      </c>
      <c r="H94" s="83" t="s">
        <v>315</v>
      </c>
      <c r="I94" s="83" t="s">
        <v>211</v>
      </c>
      <c r="J94" s="75" t="s">
        <v>232</v>
      </c>
      <c r="K94" s="76">
        <v>30</v>
      </c>
      <c r="L94" s="75" t="s">
        <v>46</v>
      </c>
      <c r="M94" s="84">
        <v>22209049.52</v>
      </c>
      <c r="N94" s="121">
        <v>0</v>
      </c>
      <c r="O94" s="121">
        <v>0</v>
      </c>
      <c r="P94" s="121">
        <f t="shared" si="6"/>
        <v>0</v>
      </c>
    </row>
    <row r="95" spans="1:16" ht="31.2" x14ac:dyDescent="0.25">
      <c r="A95" s="71" t="s">
        <v>218</v>
      </c>
      <c r="B95" s="73" t="s">
        <v>0</v>
      </c>
      <c r="C95" s="73" t="s">
        <v>0</v>
      </c>
      <c r="D95" s="73" t="s">
        <v>0</v>
      </c>
      <c r="E95" s="73" t="s">
        <v>0</v>
      </c>
      <c r="F95" s="73" t="s">
        <v>0</v>
      </c>
      <c r="G95" s="73" t="s">
        <v>0</v>
      </c>
      <c r="H95" s="73" t="s">
        <v>0</v>
      </c>
      <c r="I95" s="73" t="s">
        <v>0</v>
      </c>
      <c r="J95" s="73" t="s">
        <v>0</v>
      </c>
      <c r="K95" s="73" t="s">
        <v>0</v>
      </c>
      <c r="L95" s="73" t="s">
        <v>0</v>
      </c>
      <c r="M95" s="81">
        <f>M96</f>
        <v>21250280</v>
      </c>
      <c r="N95" s="121">
        <v>0</v>
      </c>
      <c r="O95" s="121">
        <v>0</v>
      </c>
      <c r="P95" s="121">
        <f t="shared" si="6"/>
        <v>0</v>
      </c>
    </row>
    <row r="96" spans="1:16" ht="31.2" x14ac:dyDescent="0.25">
      <c r="A96" s="82" t="s">
        <v>323</v>
      </c>
      <c r="B96" s="83" t="s">
        <v>22</v>
      </c>
      <c r="C96" s="83" t="s">
        <v>12</v>
      </c>
      <c r="D96" s="83" t="s">
        <v>316</v>
      </c>
      <c r="E96" s="83" t="s">
        <v>64</v>
      </c>
      <c r="F96" s="83" t="s">
        <v>67</v>
      </c>
      <c r="G96" s="83" t="s">
        <v>67</v>
      </c>
      <c r="H96" s="83" t="s">
        <v>315</v>
      </c>
      <c r="I96" s="83" t="s">
        <v>211</v>
      </c>
      <c r="J96" s="75" t="s">
        <v>232</v>
      </c>
      <c r="K96" s="76">
        <v>18</v>
      </c>
      <c r="L96" s="75" t="s">
        <v>60</v>
      </c>
      <c r="M96" s="84">
        <v>21250280</v>
      </c>
      <c r="N96" s="121">
        <v>0</v>
      </c>
      <c r="O96" s="121">
        <v>0</v>
      </c>
      <c r="P96" s="121">
        <f t="shared" si="6"/>
        <v>0</v>
      </c>
    </row>
    <row r="97" spans="1:16" ht="31.2" x14ac:dyDescent="0.25">
      <c r="A97" s="71" t="s">
        <v>322</v>
      </c>
      <c r="B97" s="73" t="s">
        <v>0</v>
      </c>
      <c r="C97" s="73" t="s">
        <v>0</v>
      </c>
      <c r="D97" s="73" t="s">
        <v>0</v>
      </c>
      <c r="E97" s="73" t="s">
        <v>0</v>
      </c>
      <c r="F97" s="73" t="s">
        <v>0</v>
      </c>
      <c r="G97" s="73" t="s">
        <v>0</v>
      </c>
      <c r="H97" s="73" t="s">
        <v>0</v>
      </c>
      <c r="I97" s="73" t="s">
        <v>0</v>
      </c>
      <c r="J97" s="73" t="s">
        <v>0</v>
      </c>
      <c r="K97" s="73" t="s">
        <v>0</v>
      </c>
      <c r="L97" s="73" t="s">
        <v>0</v>
      </c>
      <c r="M97" s="81">
        <f>M98</f>
        <v>27190777.82</v>
      </c>
      <c r="N97" s="121">
        <v>0</v>
      </c>
      <c r="O97" s="121">
        <v>0</v>
      </c>
      <c r="P97" s="121">
        <f t="shared" si="6"/>
        <v>0</v>
      </c>
    </row>
    <row r="98" spans="1:16" ht="46.8" x14ac:dyDescent="0.25">
      <c r="A98" s="82" t="s">
        <v>321</v>
      </c>
      <c r="B98" s="83" t="s">
        <v>22</v>
      </c>
      <c r="C98" s="83" t="s">
        <v>12</v>
      </c>
      <c r="D98" s="83" t="s">
        <v>316</v>
      </c>
      <c r="E98" s="83" t="s">
        <v>64</v>
      </c>
      <c r="F98" s="83" t="s">
        <v>67</v>
      </c>
      <c r="G98" s="83" t="s">
        <v>67</v>
      </c>
      <c r="H98" s="83" t="s">
        <v>315</v>
      </c>
      <c r="I98" s="83" t="s">
        <v>211</v>
      </c>
      <c r="J98" s="75" t="s">
        <v>230</v>
      </c>
      <c r="K98" s="76">
        <v>2773</v>
      </c>
      <c r="L98" s="75" t="s">
        <v>46</v>
      </c>
      <c r="M98" s="84">
        <v>27190777.82</v>
      </c>
      <c r="N98" s="121">
        <v>0</v>
      </c>
      <c r="O98" s="121">
        <v>0</v>
      </c>
      <c r="P98" s="121">
        <f t="shared" si="6"/>
        <v>0</v>
      </c>
    </row>
    <row r="99" spans="1:16" ht="31.2" x14ac:dyDescent="0.25">
      <c r="A99" s="71" t="s">
        <v>308</v>
      </c>
      <c r="B99" s="73" t="s">
        <v>0</v>
      </c>
      <c r="C99" s="73" t="s">
        <v>0</v>
      </c>
      <c r="D99" s="73" t="s">
        <v>0</v>
      </c>
      <c r="E99" s="73" t="s">
        <v>0</v>
      </c>
      <c r="F99" s="73" t="s">
        <v>0</v>
      </c>
      <c r="G99" s="73" t="s">
        <v>0</v>
      </c>
      <c r="H99" s="73" t="s">
        <v>0</v>
      </c>
      <c r="I99" s="73" t="s">
        <v>0</v>
      </c>
      <c r="J99" s="73" t="s">
        <v>0</v>
      </c>
      <c r="K99" s="73" t="s">
        <v>0</v>
      </c>
      <c r="L99" s="73" t="s">
        <v>0</v>
      </c>
      <c r="M99" s="81">
        <f>M100</f>
        <v>9487910.5800000001</v>
      </c>
      <c r="N99" s="121">
        <v>0</v>
      </c>
      <c r="O99" s="121">
        <v>0</v>
      </c>
      <c r="P99" s="121">
        <f t="shared" si="6"/>
        <v>0</v>
      </c>
    </row>
    <row r="100" spans="1:16" ht="62.4" x14ac:dyDescent="0.25">
      <c r="A100" s="82" t="s">
        <v>320</v>
      </c>
      <c r="B100" s="83" t="s">
        <v>22</v>
      </c>
      <c r="C100" s="83" t="s">
        <v>12</v>
      </c>
      <c r="D100" s="83" t="s">
        <v>316</v>
      </c>
      <c r="E100" s="83" t="s">
        <v>64</v>
      </c>
      <c r="F100" s="83" t="s">
        <v>67</v>
      </c>
      <c r="G100" s="83" t="s">
        <v>67</v>
      </c>
      <c r="H100" s="83" t="s">
        <v>315</v>
      </c>
      <c r="I100" s="83" t="s">
        <v>211</v>
      </c>
      <c r="J100" s="75" t="s">
        <v>230</v>
      </c>
      <c r="K100" s="76">
        <v>3787</v>
      </c>
      <c r="L100" s="75" t="s">
        <v>46</v>
      </c>
      <c r="M100" s="84">
        <v>9487910.5800000001</v>
      </c>
      <c r="N100" s="121">
        <v>0</v>
      </c>
      <c r="O100" s="121">
        <v>0</v>
      </c>
      <c r="P100" s="121">
        <f t="shared" si="6"/>
        <v>0</v>
      </c>
    </row>
    <row r="101" spans="1:16" ht="31.2" x14ac:dyDescent="0.25">
      <c r="A101" s="71" t="s">
        <v>319</v>
      </c>
      <c r="B101" s="73" t="s">
        <v>0</v>
      </c>
      <c r="C101" s="73" t="s">
        <v>0</v>
      </c>
      <c r="D101" s="73" t="s">
        <v>0</v>
      </c>
      <c r="E101" s="73" t="s">
        <v>0</v>
      </c>
      <c r="F101" s="73" t="s">
        <v>0</v>
      </c>
      <c r="G101" s="73" t="s">
        <v>0</v>
      </c>
      <c r="H101" s="73" t="s">
        <v>0</v>
      </c>
      <c r="I101" s="73" t="s">
        <v>0</v>
      </c>
      <c r="J101" s="73" t="s">
        <v>0</v>
      </c>
      <c r="K101" s="73" t="s">
        <v>0</v>
      </c>
      <c r="L101" s="73" t="s">
        <v>0</v>
      </c>
      <c r="M101" s="81">
        <f>M102</f>
        <v>18402567.739999998</v>
      </c>
      <c r="N101" s="121">
        <v>0</v>
      </c>
      <c r="O101" s="121">
        <v>0</v>
      </c>
      <c r="P101" s="121">
        <f t="shared" si="6"/>
        <v>0</v>
      </c>
    </row>
    <row r="102" spans="1:16" ht="46.8" x14ac:dyDescent="0.25">
      <c r="A102" s="82" t="s">
        <v>318</v>
      </c>
      <c r="B102" s="83" t="s">
        <v>22</v>
      </c>
      <c r="C102" s="83" t="s">
        <v>12</v>
      </c>
      <c r="D102" s="83" t="s">
        <v>316</v>
      </c>
      <c r="E102" s="83" t="s">
        <v>64</v>
      </c>
      <c r="F102" s="83" t="s">
        <v>67</v>
      </c>
      <c r="G102" s="83" t="s">
        <v>67</v>
      </c>
      <c r="H102" s="83" t="s">
        <v>315</v>
      </c>
      <c r="I102" s="83" t="s">
        <v>211</v>
      </c>
      <c r="J102" s="75" t="s">
        <v>230</v>
      </c>
      <c r="K102" s="76">
        <v>2855</v>
      </c>
      <c r="L102" s="75" t="s">
        <v>46</v>
      </c>
      <c r="M102" s="84">
        <v>18402567.739999998</v>
      </c>
      <c r="N102" s="121">
        <v>0</v>
      </c>
      <c r="O102" s="121">
        <v>0</v>
      </c>
      <c r="P102" s="121">
        <f t="shared" si="6"/>
        <v>0</v>
      </c>
    </row>
    <row r="103" spans="1:16" ht="31.2" x14ac:dyDescent="0.25">
      <c r="A103" s="71" t="s">
        <v>299</v>
      </c>
      <c r="B103" s="73" t="s">
        <v>0</v>
      </c>
      <c r="C103" s="73" t="s">
        <v>0</v>
      </c>
      <c r="D103" s="73" t="s">
        <v>0</v>
      </c>
      <c r="E103" s="73" t="s">
        <v>0</v>
      </c>
      <c r="F103" s="73" t="s">
        <v>0</v>
      </c>
      <c r="G103" s="73" t="s">
        <v>0</v>
      </c>
      <c r="H103" s="73" t="s">
        <v>0</v>
      </c>
      <c r="I103" s="73" t="s">
        <v>0</v>
      </c>
      <c r="J103" s="73" t="s">
        <v>0</v>
      </c>
      <c r="K103" s="73" t="s">
        <v>0</v>
      </c>
      <c r="L103" s="73" t="s">
        <v>0</v>
      </c>
      <c r="M103" s="81">
        <f>M104</f>
        <v>13063709.68</v>
      </c>
      <c r="N103" s="121">
        <v>0</v>
      </c>
      <c r="O103" s="121">
        <v>0</v>
      </c>
      <c r="P103" s="121">
        <f t="shared" si="6"/>
        <v>0</v>
      </c>
    </row>
    <row r="104" spans="1:16" ht="46.8" x14ac:dyDescent="0.25">
      <c r="A104" s="82" t="s">
        <v>317</v>
      </c>
      <c r="B104" s="83" t="s">
        <v>22</v>
      </c>
      <c r="C104" s="83" t="s">
        <v>12</v>
      </c>
      <c r="D104" s="83" t="s">
        <v>316</v>
      </c>
      <c r="E104" s="83" t="s">
        <v>64</v>
      </c>
      <c r="F104" s="83" t="s">
        <v>67</v>
      </c>
      <c r="G104" s="83" t="s">
        <v>67</v>
      </c>
      <c r="H104" s="83" t="s">
        <v>315</v>
      </c>
      <c r="I104" s="83" t="s">
        <v>211</v>
      </c>
      <c r="J104" s="75" t="s">
        <v>232</v>
      </c>
      <c r="K104" s="76">
        <v>10.09</v>
      </c>
      <c r="L104" s="75" t="s">
        <v>46</v>
      </c>
      <c r="M104" s="84">
        <v>13063709.68</v>
      </c>
      <c r="N104" s="121">
        <v>0</v>
      </c>
      <c r="O104" s="121">
        <v>0</v>
      </c>
      <c r="P104" s="121">
        <f t="shared" si="6"/>
        <v>0</v>
      </c>
    </row>
    <row r="105" spans="1:16" ht="31.2" x14ac:dyDescent="0.25">
      <c r="A105" s="20" t="s">
        <v>30</v>
      </c>
      <c r="B105" s="19" t="s">
        <v>22</v>
      </c>
      <c r="C105" s="19" t="s">
        <v>15</v>
      </c>
      <c r="D105" s="19" t="s">
        <v>0</v>
      </c>
      <c r="E105" s="19" t="s">
        <v>0</v>
      </c>
      <c r="F105" s="19" t="s">
        <v>0</v>
      </c>
      <c r="G105" s="19" t="s">
        <v>0</v>
      </c>
      <c r="H105" s="21" t="s">
        <v>0</v>
      </c>
      <c r="I105" s="21" t="s">
        <v>0</v>
      </c>
      <c r="J105" s="21" t="s">
        <v>0</v>
      </c>
      <c r="K105" s="21" t="s">
        <v>0</v>
      </c>
      <c r="L105" s="21" t="s">
        <v>0</v>
      </c>
      <c r="M105" s="18">
        <f>M106+M122+M138</f>
        <v>457656649.82000005</v>
      </c>
      <c r="N105" s="121">
        <v>0</v>
      </c>
      <c r="O105" s="121">
        <v>0</v>
      </c>
      <c r="P105" s="121">
        <f t="shared" si="6"/>
        <v>0</v>
      </c>
    </row>
    <row r="106" spans="1:16" ht="46.8" x14ac:dyDescent="0.25">
      <c r="A106" s="20" t="s">
        <v>314</v>
      </c>
      <c r="B106" s="19" t="s">
        <v>22</v>
      </c>
      <c r="C106" s="19" t="s">
        <v>15</v>
      </c>
      <c r="D106" s="19" t="s">
        <v>36</v>
      </c>
      <c r="E106" s="19" t="s">
        <v>0</v>
      </c>
      <c r="F106" s="19" t="s">
        <v>0</v>
      </c>
      <c r="G106" s="19" t="s">
        <v>0</v>
      </c>
      <c r="H106" s="21" t="s">
        <v>0</v>
      </c>
      <c r="I106" s="21" t="s">
        <v>0</v>
      </c>
      <c r="J106" s="21" t="s">
        <v>0</v>
      </c>
      <c r="K106" s="21" t="s">
        <v>0</v>
      </c>
      <c r="L106" s="21" t="s">
        <v>0</v>
      </c>
      <c r="M106" s="18">
        <f>M107</f>
        <v>29716859</v>
      </c>
      <c r="N106" s="121">
        <v>0</v>
      </c>
      <c r="O106" s="121">
        <v>0</v>
      </c>
      <c r="P106" s="121">
        <f t="shared" si="6"/>
        <v>0</v>
      </c>
    </row>
    <row r="107" spans="1:16" ht="46.8" x14ac:dyDescent="0.25">
      <c r="A107" s="20" t="s">
        <v>63</v>
      </c>
      <c r="B107" s="19" t="s">
        <v>22</v>
      </c>
      <c r="C107" s="19" t="s">
        <v>15</v>
      </c>
      <c r="D107" s="19" t="s">
        <v>36</v>
      </c>
      <c r="E107" s="19" t="s">
        <v>64</v>
      </c>
      <c r="F107" s="19" t="s">
        <v>0</v>
      </c>
      <c r="G107" s="19" t="s">
        <v>0</v>
      </c>
      <c r="H107" s="21" t="s">
        <v>0</v>
      </c>
      <c r="I107" s="21" t="s">
        <v>0</v>
      </c>
      <c r="J107" s="21" t="s">
        <v>0</v>
      </c>
      <c r="K107" s="21" t="s">
        <v>0</v>
      </c>
      <c r="L107" s="21" t="s">
        <v>0</v>
      </c>
      <c r="M107" s="18">
        <f>M108</f>
        <v>29716859</v>
      </c>
      <c r="N107" s="121">
        <v>0</v>
      </c>
      <c r="O107" s="121">
        <v>0</v>
      </c>
      <c r="P107" s="121">
        <f t="shared" si="6"/>
        <v>0</v>
      </c>
    </row>
    <row r="108" spans="1:16" ht="15.6" x14ac:dyDescent="0.25">
      <c r="A108" s="72" t="s">
        <v>66</v>
      </c>
      <c r="B108" s="19" t="s">
        <v>22</v>
      </c>
      <c r="C108" s="19" t="s">
        <v>15</v>
      </c>
      <c r="D108" s="19" t="s">
        <v>36</v>
      </c>
      <c r="E108" s="19" t="s">
        <v>64</v>
      </c>
      <c r="F108" s="19" t="s">
        <v>67</v>
      </c>
      <c r="G108" s="19" t="s">
        <v>0</v>
      </c>
      <c r="H108" s="19" t="s">
        <v>0</v>
      </c>
      <c r="I108" s="19" t="s">
        <v>0</v>
      </c>
      <c r="J108" s="19" t="s">
        <v>0</v>
      </c>
      <c r="K108" s="19" t="s">
        <v>0</v>
      </c>
      <c r="L108" s="19" t="s">
        <v>0</v>
      </c>
      <c r="M108" s="18">
        <f>M109</f>
        <v>29716859</v>
      </c>
      <c r="N108" s="121">
        <v>0</v>
      </c>
      <c r="O108" s="121">
        <v>0</v>
      </c>
      <c r="P108" s="121">
        <f t="shared" si="6"/>
        <v>0</v>
      </c>
    </row>
    <row r="109" spans="1:16" ht="15.6" x14ac:dyDescent="0.25">
      <c r="A109" s="72" t="s">
        <v>68</v>
      </c>
      <c r="B109" s="19" t="s">
        <v>22</v>
      </c>
      <c r="C109" s="19" t="s">
        <v>15</v>
      </c>
      <c r="D109" s="19" t="s">
        <v>36</v>
      </c>
      <c r="E109" s="19" t="s">
        <v>64</v>
      </c>
      <c r="F109" s="19" t="s">
        <v>67</v>
      </c>
      <c r="G109" s="19" t="s">
        <v>29</v>
      </c>
      <c r="H109" s="19" t="s">
        <v>0</v>
      </c>
      <c r="I109" s="19" t="s">
        <v>0</v>
      </c>
      <c r="J109" s="19" t="s">
        <v>0</v>
      </c>
      <c r="K109" s="19" t="s">
        <v>0</v>
      </c>
      <c r="L109" s="19" t="s">
        <v>0</v>
      </c>
      <c r="M109" s="18">
        <f>M110</f>
        <v>29716859</v>
      </c>
      <c r="N109" s="121">
        <v>0</v>
      </c>
      <c r="O109" s="121">
        <v>0</v>
      </c>
      <c r="P109" s="121">
        <f t="shared" si="6"/>
        <v>0</v>
      </c>
    </row>
    <row r="110" spans="1:16" ht="31.2" x14ac:dyDescent="0.25">
      <c r="A110" s="20" t="s">
        <v>220</v>
      </c>
      <c r="B110" s="19" t="s">
        <v>22</v>
      </c>
      <c r="C110" s="19" t="s">
        <v>15</v>
      </c>
      <c r="D110" s="19" t="s">
        <v>36</v>
      </c>
      <c r="E110" s="19" t="s">
        <v>64</v>
      </c>
      <c r="F110" s="19" t="s">
        <v>67</v>
      </c>
      <c r="G110" s="19" t="s">
        <v>29</v>
      </c>
      <c r="H110" s="19" t="s">
        <v>217</v>
      </c>
      <c r="I110" s="21" t="s">
        <v>0</v>
      </c>
      <c r="J110" s="21" t="s">
        <v>0</v>
      </c>
      <c r="K110" s="21" t="s">
        <v>0</v>
      </c>
      <c r="L110" s="21" t="s">
        <v>0</v>
      </c>
      <c r="M110" s="18">
        <f>M111</f>
        <v>29716859</v>
      </c>
      <c r="N110" s="121">
        <v>0</v>
      </c>
      <c r="O110" s="121">
        <v>0</v>
      </c>
      <c r="P110" s="121">
        <f t="shared" si="6"/>
        <v>0</v>
      </c>
    </row>
    <row r="111" spans="1:16" ht="46.8" x14ac:dyDescent="0.25">
      <c r="A111" s="20" t="s">
        <v>212</v>
      </c>
      <c r="B111" s="19" t="s">
        <v>22</v>
      </c>
      <c r="C111" s="19" t="s">
        <v>15</v>
      </c>
      <c r="D111" s="19" t="s">
        <v>36</v>
      </c>
      <c r="E111" s="19" t="s">
        <v>64</v>
      </c>
      <c r="F111" s="19" t="s">
        <v>67</v>
      </c>
      <c r="G111" s="19" t="s">
        <v>29</v>
      </c>
      <c r="H111" s="19" t="s">
        <v>217</v>
      </c>
      <c r="I111" s="19" t="s">
        <v>211</v>
      </c>
      <c r="J111" s="19" t="s">
        <v>0</v>
      </c>
      <c r="K111" s="19" t="s">
        <v>0</v>
      </c>
      <c r="L111" s="19" t="s">
        <v>0</v>
      </c>
      <c r="M111" s="18">
        <f>M112+M114+M116+M118+M120</f>
        <v>29716859</v>
      </c>
      <c r="N111" s="121">
        <v>0</v>
      </c>
      <c r="O111" s="121">
        <v>0</v>
      </c>
      <c r="P111" s="121">
        <f t="shared" si="6"/>
        <v>0</v>
      </c>
    </row>
    <row r="112" spans="1:16" ht="15.6" x14ac:dyDescent="0.25">
      <c r="A112" s="20" t="s">
        <v>233</v>
      </c>
      <c r="B112" s="73" t="s">
        <v>0</v>
      </c>
      <c r="C112" s="73" t="s">
        <v>0</v>
      </c>
      <c r="D112" s="73" t="s">
        <v>0</v>
      </c>
      <c r="E112" s="73" t="s">
        <v>0</v>
      </c>
      <c r="F112" s="73" t="s">
        <v>0</v>
      </c>
      <c r="G112" s="73" t="s">
        <v>0</v>
      </c>
      <c r="H112" s="73" t="s">
        <v>0</v>
      </c>
      <c r="I112" s="73" t="s">
        <v>0</v>
      </c>
      <c r="J112" s="73" t="s">
        <v>0</v>
      </c>
      <c r="K112" s="73" t="s">
        <v>0</v>
      </c>
      <c r="L112" s="73" t="s">
        <v>0</v>
      </c>
      <c r="M112" s="18">
        <f>M113</f>
        <v>6716859</v>
      </c>
      <c r="N112" s="121">
        <v>0</v>
      </c>
      <c r="O112" s="121">
        <v>0</v>
      </c>
      <c r="P112" s="121">
        <f t="shared" si="6"/>
        <v>0</v>
      </c>
    </row>
    <row r="113" spans="1:16" ht="62.4" x14ac:dyDescent="0.25">
      <c r="A113" s="82" t="s">
        <v>470</v>
      </c>
      <c r="B113" s="17" t="s">
        <v>22</v>
      </c>
      <c r="C113" s="17" t="s">
        <v>15</v>
      </c>
      <c r="D113" s="17" t="s">
        <v>36</v>
      </c>
      <c r="E113" s="17" t="s">
        <v>64</v>
      </c>
      <c r="F113" s="17" t="s">
        <v>67</v>
      </c>
      <c r="G113" s="17" t="s">
        <v>29</v>
      </c>
      <c r="H113" s="17" t="s">
        <v>217</v>
      </c>
      <c r="I113" s="17" t="s">
        <v>211</v>
      </c>
      <c r="J113" s="75" t="s">
        <v>230</v>
      </c>
      <c r="K113" s="76">
        <v>7495</v>
      </c>
      <c r="L113" s="75">
        <v>2024</v>
      </c>
      <c r="M113" s="77">
        <v>6716859</v>
      </c>
      <c r="N113" s="121">
        <v>0</v>
      </c>
      <c r="O113" s="121">
        <v>0</v>
      </c>
      <c r="P113" s="121">
        <f t="shared" si="6"/>
        <v>0</v>
      </c>
    </row>
    <row r="114" spans="1:16" ht="15.6" x14ac:dyDescent="0.25">
      <c r="A114" s="20" t="s">
        <v>227</v>
      </c>
      <c r="B114" s="73" t="s">
        <v>0</v>
      </c>
      <c r="C114" s="73" t="s">
        <v>0</v>
      </c>
      <c r="D114" s="73" t="s">
        <v>0</v>
      </c>
      <c r="E114" s="73" t="s">
        <v>0</v>
      </c>
      <c r="F114" s="73" t="s">
        <v>0</v>
      </c>
      <c r="G114" s="73" t="s">
        <v>0</v>
      </c>
      <c r="H114" s="73" t="s">
        <v>0</v>
      </c>
      <c r="I114" s="73" t="s">
        <v>0</v>
      </c>
      <c r="J114" s="73" t="s">
        <v>0</v>
      </c>
      <c r="K114" s="73" t="s">
        <v>0</v>
      </c>
      <c r="L114" s="73" t="s">
        <v>0</v>
      </c>
      <c r="M114" s="18">
        <f>M115</f>
        <v>9700000</v>
      </c>
      <c r="N114" s="121">
        <v>0</v>
      </c>
      <c r="O114" s="121">
        <v>0</v>
      </c>
      <c r="P114" s="121">
        <f t="shared" si="6"/>
        <v>0</v>
      </c>
    </row>
    <row r="115" spans="1:16" ht="31.2" x14ac:dyDescent="0.25">
      <c r="A115" s="82" t="s">
        <v>461</v>
      </c>
      <c r="B115" s="17" t="s">
        <v>22</v>
      </c>
      <c r="C115" s="17" t="s">
        <v>15</v>
      </c>
      <c r="D115" s="17" t="s">
        <v>36</v>
      </c>
      <c r="E115" s="17" t="s">
        <v>64</v>
      </c>
      <c r="F115" s="17" t="s">
        <v>67</v>
      </c>
      <c r="G115" s="17" t="s">
        <v>29</v>
      </c>
      <c r="H115" s="17" t="s">
        <v>217</v>
      </c>
      <c r="I115" s="17" t="s">
        <v>211</v>
      </c>
      <c r="J115" s="75" t="s">
        <v>232</v>
      </c>
      <c r="K115" s="76">
        <v>25</v>
      </c>
      <c r="L115" s="75">
        <v>2022</v>
      </c>
      <c r="M115" s="77">
        <v>9700000</v>
      </c>
      <c r="N115" s="121">
        <v>0</v>
      </c>
      <c r="O115" s="121">
        <v>0</v>
      </c>
      <c r="P115" s="121">
        <f t="shared" si="6"/>
        <v>0</v>
      </c>
    </row>
    <row r="116" spans="1:16" ht="15.6" x14ac:dyDescent="0.25">
      <c r="A116" s="20" t="s">
        <v>216</v>
      </c>
      <c r="B116" s="73" t="s">
        <v>0</v>
      </c>
      <c r="C116" s="73" t="s">
        <v>0</v>
      </c>
      <c r="D116" s="73" t="s">
        <v>0</v>
      </c>
      <c r="E116" s="73" t="s">
        <v>0</v>
      </c>
      <c r="F116" s="73" t="s">
        <v>0</v>
      </c>
      <c r="G116" s="73" t="s">
        <v>0</v>
      </c>
      <c r="H116" s="73" t="s">
        <v>0</v>
      </c>
      <c r="I116" s="73" t="s">
        <v>0</v>
      </c>
      <c r="J116" s="73" t="s">
        <v>0</v>
      </c>
      <c r="K116" s="73" t="s">
        <v>0</v>
      </c>
      <c r="L116" s="73" t="s">
        <v>0</v>
      </c>
      <c r="M116" s="18">
        <f>M117</f>
        <v>8075000</v>
      </c>
      <c r="N116" s="121">
        <v>0</v>
      </c>
      <c r="O116" s="121">
        <v>0</v>
      </c>
      <c r="P116" s="121">
        <f t="shared" si="6"/>
        <v>0</v>
      </c>
    </row>
    <row r="117" spans="1:16" ht="46.8" x14ac:dyDescent="0.25">
      <c r="A117" s="82" t="s">
        <v>312</v>
      </c>
      <c r="B117" s="17" t="s">
        <v>22</v>
      </c>
      <c r="C117" s="17" t="s">
        <v>15</v>
      </c>
      <c r="D117" s="17" t="s">
        <v>36</v>
      </c>
      <c r="E117" s="17" t="s">
        <v>64</v>
      </c>
      <c r="F117" s="17" t="s">
        <v>67</v>
      </c>
      <c r="G117" s="17" t="s">
        <v>29</v>
      </c>
      <c r="H117" s="17" t="s">
        <v>217</v>
      </c>
      <c r="I117" s="17" t="s">
        <v>211</v>
      </c>
      <c r="J117" s="75" t="s">
        <v>232</v>
      </c>
      <c r="K117" s="76">
        <v>50</v>
      </c>
      <c r="L117" s="75" t="s">
        <v>46</v>
      </c>
      <c r="M117" s="77">
        <v>8075000</v>
      </c>
      <c r="N117" s="121">
        <v>0</v>
      </c>
      <c r="O117" s="121">
        <v>0</v>
      </c>
      <c r="P117" s="121">
        <f t="shared" si="6"/>
        <v>0</v>
      </c>
    </row>
    <row r="118" spans="1:16" ht="15.6" x14ac:dyDescent="0.25">
      <c r="A118" s="20" t="s">
        <v>311</v>
      </c>
      <c r="B118" s="73" t="s">
        <v>0</v>
      </c>
      <c r="C118" s="73" t="s">
        <v>0</v>
      </c>
      <c r="D118" s="73" t="s">
        <v>0</v>
      </c>
      <c r="E118" s="73" t="s">
        <v>0</v>
      </c>
      <c r="F118" s="73" t="s">
        <v>0</v>
      </c>
      <c r="G118" s="73" t="s">
        <v>0</v>
      </c>
      <c r="H118" s="73" t="s">
        <v>0</v>
      </c>
      <c r="I118" s="73" t="s">
        <v>0</v>
      </c>
      <c r="J118" s="73" t="s">
        <v>0</v>
      </c>
      <c r="K118" s="73" t="s">
        <v>0</v>
      </c>
      <c r="L118" s="73" t="s">
        <v>0</v>
      </c>
      <c r="M118" s="18">
        <f>M119</f>
        <v>2375000</v>
      </c>
      <c r="N118" s="121">
        <v>0</v>
      </c>
      <c r="O118" s="121">
        <v>0</v>
      </c>
      <c r="P118" s="121">
        <f t="shared" si="6"/>
        <v>0</v>
      </c>
    </row>
    <row r="119" spans="1:16" ht="31.2" x14ac:dyDescent="0.25">
      <c r="A119" s="82" t="s">
        <v>310</v>
      </c>
      <c r="B119" s="17" t="s">
        <v>22</v>
      </c>
      <c r="C119" s="17" t="s">
        <v>15</v>
      </c>
      <c r="D119" s="17" t="s">
        <v>36</v>
      </c>
      <c r="E119" s="17" t="s">
        <v>64</v>
      </c>
      <c r="F119" s="17" t="s">
        <v>67</v>
      </c>
      <c r="G119" s="17" t="s">
        <v>29</v>
      </c>
      <c r="H119" s="17" t="s">
        <v>217</v>
      </c>
      <c r="I119" s="17" t="s">
        <v>211</v>
      </c>
      <c r="J119" s="75" t="s">
        <v>232</v>
      </c>
      <c r="K119" s="76">
        <v>25</v>
      </c>
      <c r="L119" s="75" t="s">
        <v>46</v>
      </c>
      <c r="M119" s="77">
        <v>2375000</v>
      </c>
      <c r="N119" s="121">
        <v>0</v>
      </c>
      <c r="O119" s="121">
        <v>0</v>
      </c>
      <c r="P119" s="121">
        <f t="shared" si="6"/>
        <v>0</v>
      </c>
    </row>
    <row r="120" spans="1:16" ht="15.6" x14ac:dyDescent="0.25">
      <c r="A120" s="20" t="s">
        <v>286</v>
      </c>
      <c r="B120" s="73" t="s">
        <v>0</v>
      </c>
      <c r="C120" s="73" t="s">
        <v>0</v>
      </c>
      <c r="D120" s="73" t="s">
        <v>0</v>
      </c>
      <c r="E120" s="73" t="s">
        <v>0</v>
      </c>
      <c r="F120" s="73" t="s">
        <v>0</v>
      </c>
      <c r="G120" s="73" t="s">
        <v>0</v>
      </c>
      <c r="H120" s="73" t="s">
        <v>0</v>
      </c>
      <c r="I120" s="73" t="s">
        <v>0</v>
      </c>
      <c r="J120" s="73" t="s">
        <v>0</v>
      </c>
      <c r="K120" s="73" t="s">
        <v>0</v>
      </c>
      <c r="L120" s="73" t="s">
        <v>0</v>
      </c>
      <c r="M120" s="18">
        <f>M121</f>
        <v>2850000</v>
      </c>
      <c r="N120" s="121">
        <v>0</v>
      </c>
      <c r="O120" s="121">
        <v>0</v>
      </c>
      <c r="P120" s="121">
        <f t="shared" si="6"/>
        <v>0</v>
      </c>
    </row>
    <row r="121" spans="1:16" ht="46.8" x14ac:dyDescent="0.25">
      <c r="A121" s="82" t="s">
        <v>309</v>
      </c>
      <c r="B121" s="17" t="s">
        <v>22</v>
      </c>
      <c r="C121" s="17" t="s">
        <v>15</v>
      </c>
      <c r="D121" s="17" t="s">
        <v>36</v>
      </c>
      <c r="E121" s="17" t="s">
        <v>64</v>
      </c>
      <c r="F121" s="17" t="s">
        <v>67</v>
      </c>
      <c r="G121" s="17" t="s">
        <v>29</v>
      </c>
      <c r="H121" s="17" t="s">
        <v>217</v>
      </c>
      <c r="I121" s="17" t="s">
        <v>211</v>
      </c>
      <c r="J121" s="75" t="s">
        <v>232</v>
      </c>
      <c r="K121" s="76">
        <v>50</v>
      </c>
      <c r="L121" s="75" t="s">
        <v>46</v>
      </c>
      <c r="M121" s="77">
        <v>2850000</v>
      </c>
      <c r="N121" s="121">
        <v>0</v>
      </c>
      <c r="O121" s="121">
        <v>0</v>
      </c>
      <c r="P121" s="121">
        <f t="shared" si="6"/>
        <v>0</v>
      </c>
    </row>
    <row r="122" spans="1:16" ht="46.8" x14ac:dyDescent="0.25">
      <c r="A122" s="20" t="s">
        <v>306</v>
      </c>
      <c r="B122" s="19" t="s">
        <v>22</v>
      </c>
      <c r="C122" s="19" t="s">
        <v>15</v>
      </c>
      <c r="D122" s="19" t="s">
        <v>147</v>
      </c>
      <c r="E122" s="19" t="s">
        <v>0</v>
      </c>
      <c r="F122" s="19" t="s">
        <v>0</v>
      </c>
      <c r="G122" s="19" t="s">
        <v>0</v>
      </c>
      <c r="H122" s="21" t="s">
        <v>0</v>
      </c>
      <c r="I122" s="21" t="s">
        <v>0</v>
      </c>
      <c r="J122" s="21" t="s">
        <v>0</v>
      </c>
      <c r="K122" s="21" t="s">
        <v>0</v>
      </c>
      <c r="L122" s="21" t="s">
        <v>0</v>
      </c>
      <c r="M122" s="18">
        <f>M123</f>
        <v>387939790.82000005</v>
      </c>
      <c r="N122" s="121">
        <v>0</v>
      </c>
      <c r="O122" s="121">
        <v>0</v>
      </c>
      <c r="P122" s="121">
        <f t="shared" si="6"/>
        <v>0</v>
      </c>
    </row>
    <row r="123" spans="1:16" ht="46.8" x14ac:dyDescent="0.25">
      <c r="A123" s="20" t="s">
        <v>63</v>
      </c>
      <c r="B123" s="19" t="s">
        <v>22</v>
      </c>
      <c r="C123" s="19" t="s">
        <v>15</v>
      </c>
      <c r="D123" s="19" t="s">
        <v>147</v>
      </c>
      <c r="E123" s="19" t="s">
        <v>64</v>
      </c>
      <c r="F123" s="19" t="s">
        <v>0</v>
      </c>
      <c r="G123" s="19" t="s">
        <v>0</v>
      </c>
      <c r="H123" s="21" t="s">
        <v>0</v>
      </c>
      <c r="I123" s="21" t="s">
        <v>0</v>
      </c>
      <c r="J123" s="21" t="s">
        <v>0</v>
      </c>
      <c r="K123" s="21" t="s">
        <v>0</v>
      </c>
      <c r="L123" s="21" t="s">
        <v>0</v>
      </c>
      <c r="M123" s="18">
        <f>M124</f>
        <v>387939790.82000005</v>
      </c>
      <c r="N123" s="121">
        <v>0</v>
      </c>
      <c r="O123" s="121">
        <v>0</v>
      </c>
      <c r="P123" s="121">
        <f t="shared" si="6"/>
        <v>0</v>
      </c>
    </row>
    <row r="124" spans="1:16" ht="15.6" x14ac:dyDescent="0.25">
      <c r="A124" s="72" t="s">
        <v>66</v>
      </c>
      <c r="B124" s="19" t="s">
        <v>22</v>
      </c>
      <c r="C124" s="19" t="s">
        <v>15</v>
      </c>
      <c r="D124" s="19" t="s">
        <v>147</v>
      </c>
      <c r="E124" s="19" t="s">
        <v>64</v>
      </c>
      <c r="F124" s="19" t="s">
        <v>67</v>
      </c>
      <c r="G124" s="19" t="s">
        <v>0</v>
      </c>
      <c r="H124" s="19" t="s">
        <v>0</v>
      </c>
      <c r="I124" s="19" t="s">
        <v>0</v>
      </c>
      <c r="J124" s="19" t="s">
        <v>0</v>
      </c>
      <c r="K124" s="19" t="s">
        <v>0</v>
      </c>
      <c r="L124" s="19" t="s">
        <v>0</v>
      </c>
      <c r="M124" s="18">
        <f>M125</f>
        <v>387939790.82000005</v>
      </c>
      <c r="N124" s="121">
        <v>0</v>
      </c>
      <c r="O124" s="121">
        <v>0</v>
      </c>
      <c r="P124" s="121">
        <f t="shared" si="6"/>
        <v>0</v>
      </c>
    </row>
    <row r="125" spans="1:16" ht="15.6" x14ac:dyDescent="0.25">
      <c r="A125" s="72" t="s">
        <v>68</v>
      </c>
      <c r="B125" s="19" t="s">
        <v>22</v>
      </c>
      <c r="C125" s="19" t="s">
        <v>15</v>
      </c>
      <c r="D125" s="19" t="s">
        <v>147</v>
      </c>
      <c r="E125" s="19" t="s">
        <v>64</v>
      </c>
      <c r="F125" s="19" t="s">
        <v>67</v>
      </c>
      <c r="G125" s="19" t="s">
        <v>29</v>
      </c>
      <c r="H125" s="19" t="s">
        <v>0</v>
      </c>
      <c r="I125" s="19" t="s">
        <v>0</v>
      </c>
      <c r="J125" s="19" t="s">
        <v>0</v>
      </c>
      <c r="K125" s="19" t="s">
        <v>0</v>
      </c>
      <c r="L125" s="19" t="s">
        <v>0</v>
      </c>
      <c r="M125" s="18">
        <f>M126</f>
        <v>387939790.82000005</v>
      </c>
      <c r="N125" s="121">
        <v>0</v>
      </c>
      <c r="O125" s="121">
        <v>0</v>
      </c>
      <c r="P125" s="121">
        <f t="shared" si="6"/>
        <v>0</v>
      </c>
    </row>
    <row r="126" spans="1:16" ht="31.2" x14ac:dyDescent="0.25">
      <c r="A126" s="20" t="s">
        <v>220</v>
      </c>
      <c r="B126" s="19" t="s">
        <v>22</v>
      </c>
      <c r="C126" s="19" t="s">
        <v>15</v>
      </c>
      <c r="D126" s="19" t="s">
        <v>147</v>
      </c>
      <c r="E126" s="19" t="s">
        <v>64</v>
      </c>
      <c r="F126" s="19" t="s">
        <v>67</v>
      </c>
      <c r="G126" s="19" t="s">
        <v>29</v>
      </c>
      <c r="H126" s="19" t="s">
        <v>217</v>
      </c>
      <c r="I126" s="21" t="s">
        <v>0</v>
      </c>
      <c r="J126" s="21" t="s">
        <v>0</v>
      </c>
      <c r="K126" s="21" t="s">
        <v>0</v>
      </c>
      <c r="L126" s="21" t="s">
        <v>0</v>
      </c>
      <c r="M126" s="18">
        <f>M127</f>
        <v>387939790.82000005</v>
      </c>
      <c r="N126" s="121">
        <v>0</v>
      </c>
      <c r="O126" s="121">
        <v>0</v>
      </c>
      <c r="P126" s="121">
        <f t="shared" si="6"/>
        <v>0</v>
      </c>
    </row>
    <row r="127" spans="1:16" ht="46.8" x14ac:dyDescent="0.25">
      <c r="A127" s="20" t="s">
        <v>212</v>
      </c>
      <c r="B127" s="19" t="s">
        <v>22</v>
      </c>
      <c r="C127" s="19" t="s">
        <v>15</v>
      </c>
      <c r="D127" s="19" t="s">
        <v>147</v>
      </c>
      <c r="E127" s="19" t="s">
        <v>64</v>
      </c>
      <c r="F127" s="19" t="s">
        <v>67</v>
      </c>
      <c r="G127" s="19" t="s">
        <v>29</v>
      </c>
      <c r="H127" s="19" t="s">
        <v>217</v>
      </c>
      <c r="I127" s="19" t="s">
        <v>211</v>
      </c>
      <c r="J127" s="19" t="s">
        <v>0</v>
      </c>
      <c r="K127" s="19" t="s">
        <v>0</v>
      </c>
      <c r="L127" s="19" t="s">
        <v>0</v>
      </c>
      <c r="M127" s="18">
        <f>M130+M132+M134+M136+M128</f>
        <v>387939790.82000005</v>
      </c>
      <c r="N127" s="121">
        <v>0</v>
      </c>
      <c r="O127" s="121">
        <v>0</v>
      </c>
      <c r="P127" s="121">
        <f t="shared" si="6"/>
        <v>0</v>
      </c>
    </row>
    <row r="128" spans="1:16" ht="15.6" x14ac:dyDescent="0.25">
      <c r="A128" s="87" t="s">
        <v>291</v>
      </c>
      <c r="B128" s="80"/>
      <c r="C128" s="80"/>
      <c r="D128" s="80"/>
      <c r="E128" s="80"/>
      <c r="F128" s="80"/>
      <c r="G128" s="80"/>
      <c r="H128" s="80"/>
      <c r="I128" s="80"/>
      <c r="J128" s="88"/>
      <c r="K128" s="89"/>
      <c r="L128" s="88"/>
      <c r="M128" s="81">
        <f>M129</f>
        <v>6490425.2199999997</v>
      </c>
      <c r="N128" s="121">
        <v>0</v>
      </c>
      <c r="O128" s="121">
        <v>0</v>
      </c>
      <c r="P128" s="121">
        <f t="shared" si="6"/>
        <v>0</v>
      </c>
    </row>
    <row r="129" spans="1:16" ht="39.6" x14ac:dyDescent="0.25">
      <c r="A129" s="82" t="s">
        <v>462</v>
      </c>
      <c r="B129" s="17" t="s">
        <v>22</v>
      </c>
      <c r="C129" s="17" t="s">
        <v>15</v>
      </c>
      <c r="D129" s="17" t="s">
        <v>147</v>
      </c>
      <c r="E129" s="17" t="s">
        <v>64</v>
      </c>
      <c r="F129" s="17" t="s">
        <v>67</v>
      </c>
      <c r="G129" s="17" t="s">
        <v>29</v>
      </c>
      <c r="H129" s="17" t="s">
        <v>217</v>
      </c>
      <c r="I129" s="17" t="s">
        <v>211</v>
      </c>
      <c r="J129" s="75" t="s">
        <v>296</v>
      </c>
      <c r="K129" s="76">
        <v>0.65</v>
      </c>
      <c r="L129" s="75" t="s">
        <v>46</v>
      </c>
      <c r="M129" s="77">
        <v>6490425.2199999997</v>
      </c>
      <c r="N129" s="121">
        <v>0</v>
      </c>
      <c r="O129" s="121">
        <v>0</v>
      </c>
      <c r="P129" s="121">
        <f t="shared" si="6"/>
        <v>0</v>
      </c>
    </row>
    <row r="130" spans="1:16" ht="15.6" x14ac:dyDescent="0.25">
      <c r="A130" s="20" t="s">
        <v>305</v>
      </c>
      <c r="B130" s="73" t="s">
        <v>0</v>
      </c>
      <c r="C130" s="73" t="s">
        <v>0</v>
      </c>
      <c r="D130" s="73" t="s">
        <v>0</v>
      </c>
      <c r="E130" s="73" t="s">
        <v>0</v>
      </c>
      <c r="F130" s="73" t="s">
        <v>0</v>
      </c>
      <c r="G130" s="73" t="s">
        <v>0</v>
      </c>
      <c r="H130" s="73" t="s">
        <v>0</v>
      </c>
      <c r="I130" s="73" t="s">
        <v>0</v>
      </c>
      <c r="J130" s="73" t="s">
        <v>0</v>
      </c>
      <c r="K130" s="73" t="s">
        <v>0</v>
      </c>
      <c r="L130" s="73" t="s">
        <v>0</v>
      </c>
      <c r="M130" s="18">
        <f>M131</f>
        <v>170297665</v>
      </c>
      <c r="N130" s="121">
        <v>0</v>
      </c>
      <c r="O130" s="121">
        <v>0</v>
      </c>
      <c r="P130" s="121">
        <f t="shared" si="6"/>
        <v>0</v>
      </c>
    </row>
    <row r="131" spans="1:16" ht="39.6" x14ac:dyDescent="0.25">
      <c r="A131" s="82" t="s">
        <v>304</v>
      </c>
      <c r="B131" s="17" t="s">
        <v>22</v>
      </c>
      <c r="C131" s="17" t="s">
        <v>15</v>
      </c>
      <c r="D131" s="17" t="s">
        <v>147</v>
      </c>
      <c r="E131" s="17" t="s">
        <v>64</v>
      </c>
      <c r="F131" s="17" t="s">
        <v>67</v>
      </c>
      <c r="G131" s="17" t="s">
        <v>29</v>
      </c>
      <c r="H131" s="17" t="s">
        <v>217</v>
      </c>
      <c r="I131" s="17" t="s">
        <v>211</v>
      </c>
      <c r="J131" s="75" t="s">
        <v>296</v>
      </c>
      <c r="K131" s="76">
        <v>2.92</v>
      </c>
      <c r="L131" s="75" t="s">
        <v>46</v>
      </c>
      <c r="M131" s="77">
        <v>170297665</v>
      </c>
      <c r="N131" s="121">
        <v>0</v>
      </c>
      <c r="O131" s="121">
        <v>0</v>
      </c>
      <c r="P131" s="121">
        <f t="shared" si="6"/>
        <v>0</v>
      </c>
    </row>
    <row r="132" spans="1:16" ht="31.2" x14ac:dyDescent="0.25">
      <c r="A132" s="20" t="s">
        <v>218</v>
      </c>
      <c r="B132" s="73" t="s">
        <v>0</v>
      </c>
      <c r="C132" s="73" t="s">
        <v>0</v>
      </c>
      <c r="D132" s="73" t="s">
        <v>0</v>
      </c>
      <c r="E132" s="73" t="s">
        <v>0</v>
      </c>
      <c r="F132" s="73" t="s">
        <v>0</v>
      </c>
      <c r="G132" s="73" t="s">
        <v>0</v>
      </c>
      <c r="H132" s="73" t="s">
        <v>0</v>
      </c>
      <c r="I132" s="73" t="s">
        <v>0</v>
      </c>
      <c r="J132" s="73" t="s">
        <v>0</v>
      </c>
      <c r="K132" s="73" t="s">
        <v>0</v>
      </c>
      <c r="L132" s="73" t="s">
        <v>0</v>
      </c>
      <c r="M132" s="18">
        <f>M133</f>
        <v>42984657.600000001</v>
      </c>
      <c r="N132" s="121">
        <v>0</v>
      </c>
      <c r="O132" s="121">
        <v>0</v>
      </c>
      <c r="P132" s="121">
        <f t="shared" si="6"/>
        <v>0</v>
      </c>
    </row>
    <row r="133" spans="1:16" ht="39.6" x14ac:dyDescent="0.25">
      <c r="A133" s="82" t="s">
        <v>302</v>
      </c>
      <c r="B133" s="17" t="s">
        <v>22</v>
      </c>
      <c r="C133" s="17" t="s">
        <v>15</v>
      </c>
      <c r="D133" s="17" t="s">
        <v>147</v>
      </c>
      <c r="E133" s="17" t="s">
        <v>64</v>
      </c>
      <c r="F133" s="17" t="s">
        <v>67</v>
      </c>
      <c r="G133" s="17" t="s">
        <v>29</v>
      </c>
      <c r="H133" s="17" t="s">
        <v>217</v>
      </c>
      <c r="I133" s="17" t="s">
        <v>211</v>
      </c>
      <c r="J133" s="75" t="s">
        <v>296</v>
      </c>
      <c r="K133" s="76">
        <v>0.4</v>
      </c>
      <c r="L133" s="75" t="s">
        <v>46</v>
      </c>
      <c r="M133" s="77">
        <v>42984657.600000001</v>
      </c>
      <c r="N133" s="121">
        <v>0</v>
      </c>
      <c r="O133" s="121">
        <v>0</v>
      </c>
      <c r="P133" s="121">
        <f t="shared" si="6"/>
        <v>0</v>
      </c>
    </row>
    <row r="134" spans="1:16" ht="31.2" x14ac:dyDescent="0.25">
      <c r="A134" s="20" t="s">
        <v>301</v>
      </c>
      <c r="B134" s="73" t="s">
        <v>0</v>
      </c>
      <c r="C134" s="73" t="s">
        <v>0</v>
      </c>
      <c r="D134" s="73" t="s">
        <v>0</v>
      </c>
      <c r="E134" s="73" t="s">
        <v>0</v>
      </c>
      <c r="F134" s="73" t="s">
        <v>0</v>
      </c>
      <c r="G134" s="73" t="s">
        <v>0</v>
      </c>
      <c r="H134" s="73" t="s">
        <v>0</v>
      </c>
      <c r="I134" s="73" t="s">
        <v>0</v>
      </c>
      <c r="J134" s="73" t="s">
        <v>0</v>
      </c>
      <c r="K134" s="73" t="s">
        <v>0</v>
      </c>
      <c r="L134" s="73" t="s">
        <v>0</v>
      </c>
      <c r="M134" s="18">
        <f>M135</f>
        <v>123016944</v>
      </c>
      <c r="N134" s="121">
        <v>0</v>
      </c>
      <c r="O134" s="121">
        <v>0</v>
      </c>
      <c r="P134" s="121">
        <f t="shared" ref="P134:P197" si="7">O134/M134*100</f>
        <v>0</v>
      </c>
    </row>
    <row r="135" spans="1:16" ht="39.6" x14ac:dyDescent="0.25">
      <c r="A135" s="82" t="s">
        <v>300</v>
      </c>
      <c r="B135" s="17" t="s">
        <v>22</v>
      </c>
      <c r="C135" s="17" t="s">
        <v>15</v>
      </c>
      <c r="D135" s="17" t="s">
        <v>147</v>
      </c>
      <c r="E135" s="17" t="s">
        <v>64</v>
      </c>
      <c r="F135" s="17" t="s">
        <v>67</v>
      </c>
      <c r="G135" s="17" t="s">
        <v>29</v>
      </c>
      <c r="H135" s="17" t="s">
        <v>217</v>
      </c>
      <c r="I135" s="17" t="s">
        <v>211</v>
      </c>
      <c r="J135" s="75" t="s">
        <v>296</v>
      </c>
      <c r="K135" s="76">
        <v>0.4</v>
      </c>
      <c r="L135" s="75" t="s">
        <v>46</v>
      </c>
      <c r="M135" s="77">
        <v>123016944</v>
      </c>
      <c r="N135" s="121">
        <v>0</v>
      </c>
      <c r="O135" s="121">
        <v>0</v>
      </c>
      <c r="P135" s="121">
        <f t="shared" si="7"/>
        <v>0</v>
      </c>
    </row>
    <row r="136" spans="1:16" ht="31.2" x14ac:dyDescent="0.25">
      <c r="A136" s="20" t="s">
        <v>298</v>
      </c>
      <c r="B136" s="73" t="s">
        <v>0</v>
      </c>
      <c r="C136" s="73" t="s">
        <v>0</v>
      </c>
      <c r="D136" s="73" t="s">
        <v>0</v>
      </c>
      <c r="E136" s="73" t="s">
        <v>0</v>
      </c>
      <c r="F136" s="73" t="s">
        <v>0</v>
      </c>
      <c r="G136" s="73" t="s">
        <v>0</v>
      </c>
      <c r="H136" s="73" t="s">
        <v>0</v>
      </c>
      <c r="I136" s="73" t="s">
        <v>0</v>
      </c>
      <c r="J136" s="73" t="s">
        <v>0</v>
      </c>
      <c r="K136" s="73" t="s">
        <v>0</v>
      </c>
      <c r="L136" s="73" t="s">
        <v>0</v>
      </c>
      <c r="M136" s="18">
        <f>M137</f>
        <v>45150099</v>
      </c>
      <c r="N136" s="121">
        <v>0</v>
      </c>
      <c r="O136" s="121">
        <v>0</v>
      </c>
      <c r="P136" s="121">
        <f t="shared" si="7"/>
        <v>0</v>
      </c>
    </row>
    <row r="137" spans="1:16" ht="39.6" x14ac:dyDescent="0.25">
      <c r="A137" s="82" t="s">
        <v>297</v>
      </c>
      <c r="B137" s="17" t="s">
        <v>22</v>
      </c>
      <c r="C137" s="17" t="s">
        <v>15</v>
      </c>
      <c r="D137" s="17" t="s">
        <v>147</v>
      </c>
      <c r="E137" s="17" t="s">
        <v>64</v>
      </c>
      <c r="F137" s="17" t="s">
        <v>67</v>
      </c>
      <c r="G137" s="17" t="s">
        <v>29</v>
      </c>
      <c r="H137" s="17" t="s">
        <v>217</v>
      </c>
      <c r="I137" s="17" t="s">
        <v>211</v>
      </c>
      <c r="J137" s="75" t="s">
        <v>296</v>
      </c>
      <c r="K137" s="76">
        <v>0.4</v>
      </c>
      <c r="L137" s="75" t="s">
        <v>46</v>
      </c>
      <c r="M137" s="77">
        <v>45150099</v>
      </c>
      <c r="N137" s="121">
        <v>0</v>
      </c>
      <c r="O137" s="121">
        <v>0</v>
      </c>
      <c r="P137" s="121">
        <f t="shared" si="7"/>
        <v>0</v>
      </c>
    </row>
    <row r="138" spans="1:16" ht="15.6" x14ac:dyDescent="0.25">
      <c r="A138" s="87" t="s">
        <v>438</v>
      </c>
      <c r="B138" s="80" t="s">
        <v>22</v>
      </c>
      <c r="C138" s="80">
        <v>4</v>
      </c>
      <c r="D138" s="80" t="s">
        <v>48</v>
      </c>
      <c r="E138" s="80" t="s">
        <v>0</v>
      </c>
      <c r="F138" s="80" t="s">
        <v>0</v>
      </c>
      <c r="G138" s="80" t="s">
        <v>0</v>
      </c>
      <c r="H138" s="80" t="s">
        <v>0</v>
      </c>
      <c r="I138" s="80" t="s">
        <v>0</v>
      </c>
      <c r="J138" s="88" t="s">
        <v>0</v>
      </c>
      <c r="K138" s="89" t="s">
        <v>0</v>
      </c>
      <c r="L138" s="88" t="s">
        <v>0</v>
      </c>
      <c r="M138" s="81">
        <f t="shared" ref="M138:M144" si="8">M139</f>
        <v>40000000</v>
      </c>
      <c r="N138" s="121">
        <v>0</v>
      </c>
      <c r="O138" s="121">
        <v>0</v>
      </c>
      <c r="P138" s="121">
        <f t="shared" si="7"/>
        <v>0</v>
      </c>
    </row>
    <row r="139" spans="1:16" ht="15.6" x14ac:dyDescent="0.25">
      <c r="A139" s="87" t="s">
        <v>32</v>
      </c>
      <c r="B139" s="80" t="s">
        <v>22</v>
      </c>
      <c r="C139" s="80">
        <v>4</v>
      </c>
      <c r="D139" s="80" t="s">
        <v>48</v>
      </c>
      <c r="E139" s="80" t="s">
        <v>33</v>
      </c>
      <c r="F139" s="80" t="s">
        <v>0</v>
      </c>
      <c r="G139" s="80" t="s">
        <v>0</v>
      </c>
      <c r="H139" s="80" t="s">
        <v>0</v>
      </c>
      <c r="I139" s="80" t="s">
        <v>0</v>
      </c>
      <c r="J139" s="88" t="s">
        <v>0</v>
      </c>
      <c r="K139" s="89" t="s">
        <v>0</v>
      </c>
      <c r="L139" s="88" t="s">
        <v>0</v>
      </c>
      <c r="M139" s="81">
        <f t="shared" si="8"/>
        <v>40000000</v>
      </c>
      <c r="N139" s="121">
        <v>0</v>
      </c>
      <c r="O139" s="121">
        <v>0</v>
      </c>
      <c r="P139" s="121">
        <f t="shared" si="7"/>
        <v>0</v>
      </c>
    </row>
    <row r="140" spans="1:16" ht="15.6" x14ac:dyDescent="0.25">
      <c r="A140" s="87" t="s">
        <v>66</v>
      </c>
      <c r="B140" s="80" t="s">
        <v>22</v>
      </c>
      <c r="C140" s="80">
        <v>4</v>
      </c>
      <c r="D140" s="80" t="s">
        <v>48</v>
      </c>
      <c r="E140" s="80" t="s">
        <v>33</v>
      </c>
      <c r="F140" s="80" t="s">
        <v>67</v>
      </c>
      <c r="G140" s="80" t="s">
        <v>0</v>
      </c>
      <c r="H140" s="80" t="s">
        <v>0</v>
      </c>
      <c r="I140" s="80" t="s">
        <v>0</v>
      </c>
      <c r="J140" s="88" t="s">
        <v>0</v>
      </c>
      <c r="K140" s="89" t="s">
        <v>0</v>
      </c>
      <c r="L140" s="88" t="s">
        <v>0</v>
      </c>
      <c r="M140" s="81">
        <f t="shared" si="8"/>
        <v>40000000</v>
      </c>
      <c r="N140" s="121">
        <v>0</v>
      </c>
      <c r="O140" s="121">
        <v>0</v>
      </c>
      <c r="P140" s="121">
        <f t="shared" si="7"/>
        <v>0</v>
      </c>
    </row>
    <row r="141" spans="1:16" ht="15.6" x14ac:dyDescent="0.25">
      <c r="A141" s="87" t="s">
        <v>439</v>
      </c>
      <c r="B141" s="80" t="s">
        <v>22</v>
      </c>
      <c r="C141" s="80">
        <v>4</v>
      </c>
      <c r="D141" s="80" t="s">
        <v>48</v>
      </c>
      <c r="E141" s="80" t="s">
        <v>33</v>
      </c>
      <c r="F141" s="80" t="s">
        <v>67</v>
      </c>
      <c r="G141" s="80" t="s">
        <v>36</v>
      </c>
      <c r="H141" s="80" t="s">
        <v>0</v>
      </c>
      <c r="I141" s="80" t="s">
        <v>0</v>
      </c>
      <c r="J141" s="88" t="s">
        <v>0</v>
      </c>
      <c r="K141" s="89" t="s">
        <v>0</v>
      </c>
      <c r="L141" s="88" t="s">
        <v>0</v>
      </c>
      <c r="M141" s="81">
        <f t="shared" si="8"/>
        <v>40000000</v>
      </c>
      <c r="N141" s="121">
        <v>0</v>
      </c>
      <c r="O141" s="121">
        <v>0</v>
      </c>
      <c r="P141" s="121">
        <f t="shared" si="7"/>
        <v>0</v>
      </c>
    </row>
    <row r="142" spans="1:16" ht="31.2" x14ac:dyDescent="0.25">
      <c r="A142" s="87" t="s">
        <v>220</v>
      </c>
      <c r="B142" s="80" t="s">
        <v>22</v>
      </c>
      <c r="C142" s="80">
        <v>4</v>
      </c>
      <c r="D142" s="80" t="s">
        <v>48</v>
      </c>
      <c r="E142" s="80" t="s">
        <v>33</v>
      </c>
      <c r="F142" s="80" t="s">
        <v>67</v>
      </c>
      <c r="G142" s="80" t="s">
        <v>36</v>
      </c>
      <c r="H142" s="80" t="s">
        <v>217</v>
      </c>
      <c r="I142" s="80" t="s">
        <v>0</v>
      </c>
      <c r="J142" s="88" t="s">
        <v>0</v>
      </c>
      <c r="K142" s="89" t="s">
        <v>0</v>
      </c>
      <c r="L142" s="88" t="s">
        <v>0</v>
      </c>
      <c r="M142" s="81">
        <f t="shared" si="8"/>
        <v>40000000</v>
      </c>
      <c r="N142" s="121">
        <v>0</v>
      </c>
      <c r="O142" s="121">
        <v>0</v>
      </c>
      <c r="P142" s="121">
        <f t="shared" si="7"/>
        <v>0</v>
      </c>
    </row>
    <row r="143" spans="1:16" ht="46.8" x14ac:dyDescent="0.25">
      <c r="A143" s="87" t="s">
        <v>212</v>
      </c>
      <c r="B143" s="80" t="s">
        <v>22</v>
      </c>
      <c r="C143" s="80">
        <v>4</v>
      </c>
      <c r="D143" s="80" t="s">
        <v>48</v>
      </c>
      <c r="E143" s="80" t="s">
        <v>33</v>
      </c>
      <c r="F143" s="80" t="s">
        <v>67</v>
      </c>
      <c r="G143" s="80" t="s">
        <v>36</v>
      </c>
      <c r="H143" s="80" t="s">
        <v>217</v>
      </c>
      <c r="I143" s="80" t="s">
        <v>211</v>
      </c>
      <c r="J143" s="88" t="s">
        <v>0</v>
      </c>
      <c r="K143" s="89" t="s">
        <v>0</v>
      </c>
      <c r="L143" s="88" t="s">
        <v>0</v>
      </c>
      <c r="M143" s="81">
        <f t="shared" si="8"/>
        <v>40000000</v>
      </c>
      <c r="N143" s="121">
        <v>0</v>
      </c>
      <c r="O143" s="121">
        <v>0</v>
      </c>
      <c r="P143" s="121">
        <f t="shared" si="7"/>
        <v>0</v>
      </c>
    </row>
    <row r="144" spans="1:16" ht="15.6" x14ac:dyDescent="0.25">
      <c r="A144" s="87" t="s">
        <v>219</v>
      </c>
      <c r="B144" s="80"/>
      <c r="C144" s="80"/>
      <c r="D144" s="80"/>
      <c r="E144" s="80"/>
      <c r="F144" s="80"/>
      <c r="G144" s="80"/>
      <c r="H144" s="80"/>
      <c r="I144" s="80"/>
      <c r="J144" s="88"/>
      <c r="K144" s="89"/>
      <c r="L144" s="88"/>
      <c r="M144" s="81">
        <f t="shared" si="8"/>
        <v>40000000</v>
      </c>
      <c r="N144" s="121">
        <v>0</v>
      </c>
      <c r="O144" s="121">
        <v>0</v>
      </c>
      <c r="P144" s="121">
        <f t="shared" si="7"/>
        <v>0</v>
      </c>
    </row>
    <row r="145" spans="1:16" ht="31.5" customHeight="1" x14ac:dyDescent="0.25">
      <c r="A145" s="82" t="s">
        <v>440</v>
      </c>
      <c r="B145" s="17" t="s">
        <v>22</v>
      </c>
      <c r="C145" s="17">
        <v>4</v>
      </c>
      <c r="D145" s="17" t="s">
        <v>48</v>
      </c>
      <c r="E145" s="17" t="s">
        <v>33</v>
      </c>
      <c r="F145" s="17" t="s">
        <v>67</v>
      </c>
      <c r="G145" s="17" t="s">
        <v>36</v>
      </c>
      <c r="H145" s="17" t="s">
        <v>217</v>
      </c>
      <c r="I145" s="17" t="s">
        <v>211</v>
      </c>
      <c r="J145" s="75" t="s">
        <v>471</v>
      </c>
      <c r="K145" s="76">
        <v>8</v>
      </c>
      <c r="L145" s="75">
        <v>2024</v>
      </c>
      <c r="M145" s="77">
        <v>40000000</v>
      </c>
      <c r="N145" s="121">
        <v>0</v>
      </c>
      <c r="O145" s="121">
        <v>0</v>
      </c>
      <c r="P145" s="121">
        <f t="shared" si="7"/>
        <v>0</v>
      </c>
    </row>
    <row r="146" spans="1:16" ht="31.2" x14ac:dyDescent="0.25">
      <c r="A146" s="20" t="s">
        <v>117</v>
      </c>
      <c r="B146" s="19" t="s">
        <v>25</v>
      </c>
      <c r="C146" s="19" t="s">
        <v>0</v>
      </c>
      <c r="D146" s="19" t="s">
        <v>0</v>
      </c>
      <c r="E146" s="19" t="s">
        <v>0</v>
      </c>
      <c r="F146" s="19" t="s">
        <v>0</v>
      </c>
      <c r="G146" s="19" t="s">
        <v>0</v>
      </c>
      <c r="H146" s="21" t="s">
        <v>0</v>
      </c>
      <c r="I146" s="21" t="s">
        <v>0</v>
      </c>
      <c r="J146" s="21" t="s">
        <v>0</v>
      </c>
      <c r="K146" s="21" t="s">
        <v>0</v>
      </c>
      <c r="L146" s="21" t="s">
        <v>0</v>
      </c>
      <c r="M146" s="18">
        <f>M147+M156</f>
        <v>80496091</v>
      </c>
      <c r="N146" s="121">
        <v>0</v>
      </c>
      <c r="O146" s="121">
        <v>0</v>
      </c>
      <c r="P146" s="121">
        <f t="shared" si="7"/>
        <v>0</v>
      </c>
    </row>
    <row r="147" spans="1:16" ht="31.2" x14ac:dyDescent="0.25">
      <c r="A147" s="20" t="s">
        <v>194</v>
      </c>
      <c r="B147" s="19" t="s">
        <v>25</v>
      </c>
      <c r="C147" s="19" t="s">
        <v>12</v>
      </c>
      <c r="D147" s="19" t="s">
        <v>0</v>
      </c>
      <c r="E147" s="19" t="s">
        <v>0</v>
      </c>
      <c r="F147" s="19" t="s">
        <v>0</v>
      </c>
      <c r="G147" s="19" t="s">
        <v>0</v>
      </c>
      <c r="H147" s="21" t="s">
        <v>0</v>
      </c>
      <c r="I147" s="21" t="s">
        <v>0</v>
      </c>
      <c r="J147" s="21" t="s">
        <v>0</v>
      </c>
      <c r="K147" s="21" t="s">
        <v>0</v>
      </c>
      <c r="L147" s="21" t="s">
        <v>0</v>
      </c>
      <c r="M147" s="18">
        <f t="shared" ref="M147:M154" si="9">M148</f>
        <v>30496091</v>
      </c>
      <c r="N147" s="121">
        <v>0</v>
      </c>
      <c r="O147" s="121">
        <v>0</v>
      </c>
      <c r="P147" s="121">
        <f t="shared" si="7"/>
        <v>0</v>
      </c>
    </row>
    <row r="148" spans="1:16" ht="31.2" x14ac:dyDescent="0.25">
      <c r="A148" s="20" t="s">
        <v>118</v>
      </c>
      <c r="B148" s="19" t="s">
        <v>25</v>
      </c>
      <c r="C148" s="19" t="s">
        <v>12</v>
      </c>
      <c r="D148" s="19" t="s">
        <v>119</v>
      </c>
      <c r="E148" s="19" t="s">
        <v>0</v>
      </c>
      <c r="F148" s="19" t="s">
        <v>0</v>
      </c>
      <c r="G148" s="19" t="s">
        <v>0</v>
      </c>
      <c r="H148" s="21" t="s">
        <v>0</v>
      </c>
      <c r="I148" s="21" t="s">
        <v>0</v>
      </c>
      <c r="J148" s="21" t="s">
        <v>0</v>
      </c>
      <c r="K148" s="21" t="s">
        <v>0</v>
      </c>
      <c r="L148" s="21" t="s">
        <v>0</v>
      </c>
      <c r="M148" s="18">
        <f t="shared" si="9"/>
        <v>30496091</v>
      </c>
      <c r="N148" s="121">
        <v>0</v>
      </c>
      <c r="O148" s="121">
        <v>0</v>
      </c>
      <c r="P148" s="121">
        <f t="shared" si="7"/>
        <v>0</v>
      </c>
    </row>
    <row r="149" spans="1:16" ht="15.6" x14ac:dyDescent="0.25">
      <c r="A149" s="20" t="s">
        <v>130</v>
      </c>
      <c r="B149" s="19" t="s">
        <v>25</v>
      </c>
      <c r="C149" s="19" t="s">
        <v>12</v>
      </c>
      <c r="D149" s="19" t="s">
        <v>119</v>
      </c>
      <c r="E149" s="19" t="s">
        <v>131</v>
      </c>
      <c r="F149" s="19" t="s">
        <v>0</v>
      </c>
      <c r="G149" s="19" t="s">
        <v>0</v>
      </c>
      <c r="H149" s="21" t="s">
        <v>0</v>
      </c>
      <c r="I149" s="21" t="s">
        <v>0</v>
      </c>
      <c r="J149" s="21" t="s">
        <v>0</v>
      </c>
      <c r="K149" s="21" t="s">
        <v>0</v>
      </c>
      <c r="L149" s="21" t="s">
        <v>0</v>
      </c>
      <c r="M149" s="18">
        <f t="shared" si="9"/>
        <v>30496091</v>
      </c>
      <c r="N149" s="121">
        <v>0</v>
      </c>
      <c r="O149" s="121">
        <v>0</v>
      </c>
      <c r="P149" s="121">
        <f t="shared" si="7"/>
        <v>0</v>
      </c>
    </row>
    <row r="150" spans="1:16" ht="15.6" x14ac:dyDescent="0.25">
      <c r="A150" s="72" t="s">
        <v>140</v>
      </c>
      <c r="B150" s="19" t="s">
        <v>25</v>
      </c>
      <c r="C150" s="19" t="s">
        <v>12</v>
      </c>
      <c r="D150" s="19" t="s">
        <v>119</v>
      </c>
      <c r="E150" s="19" t="s">
        <v>131</v>
      </c>
      <c r="F150" s="19" t="s">
        <v>48</v>
      </c>
      <c r="G150" s="19" t="s">
        <v>0</v>
      </c>
      <c r="H150" s="19" t="s">
        <v>0</v>
      </c>
      <c r="I150" s="19" t="s">
        <v>0</v>
      </c>
      <c r="J150" s="19" t="s">
        <v>0</v>
      </c>
      <c r="K150" s="19" t="s">
        <v>0</v>
      </c>
      <c r="L150" s="19" t="s">
        <v>0</v>
      </c>
      <c r="M150" s="18">
        <f t="shared" si="9"/>
        <v>30496091</v>
      </c>
      <c r="N150" s="121">
        <v>0</v>
      </c>
      <c r="O150" s="121">
        <v>0</v>
      </c>
      <c r="P150" s="121">
        <f t="shared" si="7"/>
        <v>0</v>
      </c>
    </row>
    <row r="151" spans="1:16" ht="15.6" x14ac:dyDescent="0.25">
      <c r="A151" s="72" t="s">
        <v>295</v>
      </c>
      <c r="B151" s="19" t="s">
        <v>25</v>
      </c>
      <c r="C151" s="19" t="s">
        <v>12</v>
      </c>
      <c r="D151" s="19" t="s">
        <v>119</v>
      </c>
      <c r="E151" s="19" t="s">
        <v>131</v>
      </c>
      <c r="F151" s="19" t="s">
        <v>48</v>
      </c>
      <c r="G151" s="19" t="s">
        <v>36</v>
      </c>
      <c r="H151" s="19" t="s">
        <v>0</v>
      </c>
      <c r="I151" s="19" t="s">
        <v>0</v>
      </c>
      <c r="J151" s="19" t="s">
        <v>0</v>
      </c>
      <c r="K151" s="19" t="s">
        <v>0</v>
      </c>
      <c r="L151" s="19" t="s">
        <v>0</v>
      </c>
      <c r="M151" s="18">
        <f t="shared" si="9"/>
        <v>30496091</v>
      </c>
      <c r="N151" s="121">
        <v>0</v>
      </c>
      <c r="O151" s="121">
        <v>0</v>
      </c>
      <c r="P151" s="121">
        <f t="shared" si="7"/>
        <v>0</v>
      </c>
    </row>
    <row r="152" spans="1:16" ht="31.2" x14ac:dyDescent="0.25">
      <c r="A152" s="20" t="s">
        <v>294</v>
      </c>
      <c r="B152" s="19" t="s">
        <v>25</v>
      </c>
      <c r="C152" s="19" t="s">
        <v>12</v>
      </c>
      <c r="D152" s="19" t="s">
        <v>119</v>
      </c>
      <c r="E152" s="19" t="s">
        <v>131</v>
      </c>
      <c r="F152" s="19" t="s">
        <v>48</v>
      </c>
      <c r="G152" s="19" t="s">
        <v>36</v>
      </c>
      <c r="H152" s="19" t="s">
        <v>292</v>
      </c>
      <c r="I152" s="21" t="s">
        <v>0</v>
      </c>
      <c r="J152" s="21" t="s">
        <v>0</v>
      </c>
      <c r="K152" s="21" t="s">
        <v>0</v>
      </c>
      <c r="L152" s="21" t="s">
        <v>0</v>
      </c>
      <c r="M152" s="18">
        <f t="shared" si="9"/>
        <v>30496091</v>
      </c>
      <c r="N152" s="121">
        <v>0</v>
      </c>
      <c r="O152" s="121">
        <v>0</v>
      </c>
      <c r="P152" s="121">
        <f t="shared" si="7"/>
        <v>0</v>
      </c>
    </row>
    <row r="153" spans="1:16" ht="46.8" x14ac:dyDescent="0.25">
      <c r="A153" s="20" t="s">
        <v>212</v>
      </c>
      <c r="B153" s="19" t="s">
        <v>25</v>
      </c>
      <c r="C153" s="19" t="s">
        <v>12</v>
      </c>
      <c r="D153" s="19" t="s">
        <v>119</v>
      </c>
      <c r="E153" s="19" t="s">
        <v>131</v>
      </c>
      <c r="F153" s="19" t="s">
        <v>48</v>
      </c>
      <c r="G153" s="19" t="s">
        <v>36</v>
      </c>
      <c r="H153" s="19" t="s">
        <v>292</v>
      </c>
      <c r="I153" s="19" t="s">
        <v>211</v>
      </c>
      <c r="J153" s="19" t="s">
        <v>0</v>
      </c>
      <c r="K153" s="19" t="s">
        <v>0</v>
      </c>
      <c r="L153" s="19" t="s">
        <v>0</v>
      </c>
      <c r="M153" s="18">
        <f t="shared" si="9"/>
        <v>30496091</v>
      </c>
      <c r="N153" s="121">
        <v>0</v>
      </c>
      <c r="O153" s="121">
        <v>0</v>
      </c>
      <c r="P153" s="121">
        <f t="shared" si="7"/>
        <v>0</v>
      </c>
    </row>
    <row r="154" spans="1:16" ht="15.6" x14ac:dyDescent="0.25">
      <c r="A154" s="71" t="s">
        <v>330</v>
      </c>
      <c r="B154" s="73" t="s">
        <v>0</v>
      </c>
      <c r="C154" s="73" t="s">
        <v>0</v>
      </c>
      <c r="D154" s="73" t="s">
        <v>0</v>
      </c>
      <c r="E154" s="73" t="s">
        <v>0</v>
      </c>
      <c r="F154" s="73" t="s">
        <v>0</v>
      </c>
      <c r="G154" s="73" t="s">
        <v>0</v>
      </c>
      <c r="H154" s="73" t="s">
        <v>0</v>
      </c>
      <c r="I154" s="73" t="s">
        <v>0</v>
      </c>
      <c r="J154" s="73" t="s">
        <v>0</v>
      </c>
      <c r="K154" s="73" t="s">
        <v>0</v>
      </c>
      <c r="L154" s="73" t="s">
        <v>0</v>
      </c>
      <c r="M154" s="18">
        <f t="shared" si="9"/>
        <v>30496091</v>
      </c>
      <c r="N154" s="121">
        <v>0</v>
      </c>
      <c r="O154" s="121">
        <v>0</v>
      </c>
      <c r="P154" s="121">
        <f t="shared" si="7"/>
        <v>0</v>
      </c>
    </row>
    <row r="155" spans="1:16" ht="62.4" x14ac:dyDescent="0.25">
      <c r="A155" s="82" t="s">
        <v>293</v>
      </c>
      <c r="B155" s="17" t="s">
        <v>25</v>
      </c>
      <c r="C155" s="17" t="s">
        <v>12</v>
      </c>
      <c r="D155" s="17" t="s">
        <v>119</v>
      </c>
      <c r="E155" s="17" t="s">
        <v>131</v>
      </c>
      <c r="F155" s="17" t="s">
        <v>48</v>
      </c>
      <c r="G155" s="17" t="s">
        <v>36</v>
      </c>
      <c r="H155" s="17" t="s">
        <v>292</v>
      </c>
      <c r="I155" s="17" t="s">
        <v>211</v>
      </c>
      <c r="J155" s="12" t="s">
        <v>110</v>
      </c>
      <c r="K155" s="76">
        <v>294.3</v>
      </c>
      <c r="L155" s="75" t="s">
        <v>46</v>
      </c>
      <c r="M155" s="77">
        <v>30496091</v>
      </c>
      <c r="N155" s="121">
        <v>0</v>
      </c>
      <c r="O155" s="121">
        <v>0</v>
      </c>
      <c r="P155" s="121">
        <f t="shared" si="7"/>
        <v>0</v>
      </c>
    </row>
    <row r="156" spans="1:16" ht="31.2" x14ac:dyDescent="0.25">
      <c r="A156" s="20" t="s">
        <v>30</v>
      </c>
      <c r="B156" s="19" t="s">
        <v>25</v>
      </c>
      <c r="C156" s="19" t="s">
        <v>15</v>
      </c>
      <c r="D156" s="19" t="s">
        <v>0</v>
      </c>
      <c r="E156" s="19" t="s">
        <v>0</v>
      </c>
      <c r="F156" s="19" t="s">
        <v>0</v>
      </c>
      <c r="G156" s="19" t="s">
        <v>0</v>
      </c>
      <c r="H156" s="21" t="s">
        <v>0</v>
      </c>
      <c r="I156" s="21" t="s">
        <v>0</v>
      </c>
      <c r="J156" s="21" t="s">
        <v>0</v>
      </c>
      <c r="K156" s="21" t="s">
        <v>0</v>
      </c>
      <c r="L156" s="21" t="s">
        <v>0</v>
      </c>
      <c r="M156" s="18">
        <f t="shared" ref="M156:M163" si="10">M157</f>
        <v>50000000</v>
      </c>
      <c r="N156" s="121">
        <v>0</v>
      </c>
      <c r="O156" s="121">
        <v>0</v>
      </c>
      <c r="P156" s="121">
        <f t="shared" si="7"/>
        <v>0</v>
      </c>
    </row>
    <row r="157" spans="1:16" ht="15.6" x14ac:dyDescent="0.25">
      <c r="A157" s="20" t="s">
        <v>135</v>
      </c>
      <c r="B157" s="19" t="s">
        <v>25</v>
      </c>
      <c r="C157" s="19" t="s">
        <v>15</v>
      </c>
      <c r="D157" s="19" t="s">
        <v>48</v>
      </c>
      <c r="E157" s="19" t="s">
        <v>0</v>
      </c>
      <c r="F157" s="19" t="s">
        <v>0</v>
      </c>
      <c r="G157" s="19" t="s">
        <v>0</v>
      </c>
      <c r="H157" s="21" t="s">
        <v>0</v>
      </c>
      <c r="I157" s="21" t="s">
        <v>0</v>
      </c>
      <c r="J157" s="21" t="s">
        <v>0</v>
      </c>
      <c r="K157" s="21" t="s">
        <v>0</v>
      </c>
      <c r="L157" s="21" t="s">
        <v>0</v>
      </c>
      <c r="M157" s="18">
        <f t="shared" si="10"/>
        <v>50000000</v>
      </c>
      <c r="N157" s="121">
        <v>0</v>
      </c>
      <c r="O157" s="121">
        <v>0</v>
      </c>
      <c r="P157" s="121">
        <f t="shared" si="7"/>
        <v>0</v>
      </c>
    </row>
    <row r="158" spans="1:16" ht="15.6" x14ac:dyDescent="0.25">
      <c r="A158" s="20" t="s">
        <v>32</v>
      </c>
      <c r="B158" s="19" t="s">
        <v>25</v>
      </c>
      <c r="C158" s="19" t="s">
        <v>15</v>
      </c>
      <c r="D158" s="19" t="s">
        <v>48</v>
      </c>
      <c r="E158" s="19" t="s">
        <v>33</v>
      </c>
      <c r="F158" s="19" t="s">
        <v>0</v>
      </c>
      <c r="G158" s="19" t="s">
        <v>0</v>
      </c>
      <c r="H158" s="21" t="s">
        <v>0</v>
      </c>
      <c r="I158" s="21" t="s">
        <v>0</v>
      </c>
      <c r="J158" s="21" t="s">
        <v>0</v>
      </c>
      <c r="K158" s="21" t="s">
        <v>0</v>
      </c>
      <c r="L158" s="21" t="s">
        <v>0</v>
      </c>
      <c r="M158" s="18">
        <f t="shared" si="10"/>
        <v>50000000</v>
      </c>
      <c r="N158" s="121">
        <v>0</v>
      </c>
      <c r="O158" s="121">
        <v>0</v>
      </c>
      <c r="P158" s="121">
        <f t="shared" si="7"/>
        <v>0</v>
      </c>
    </row>
    <row r="159" spans="1:16" ht="15.6" x14ac:dyDescent="0.25">
      <c r="A159" s="72" t="s">
        <v>120</v>
      </c>
      <c r="B159" s="19" t="s">
        <v>25</v>
      </c>
      <c r="C159" s="19" t="s">
        <v>15</v>
      </c>
      <c r="D159" s="19" t="s">
        <v>48</v>
      </c>
      <c r="E159" s="19" t="s">
        <v>33</v>
      </c>
      <c r="F159" s="19" t="s">
        <v>121</v>
      </c>
      <c r="G159" s="19" t="s">
        <v>0</v>
      </c>
      <c r="H159" s="19" t="s">
        <v>0</v>
      </c>
      <c r="I159" s="19" t="s">
        <v>0</v>
      </c>
      <c r="J159" s="19" t="s">
        <v>0</v>
      </c>
      <c r="K159" s="19" t="s">
        <v>0</v>
      </c>
      <c r="L159" s="19" t="s">
        <v>0</v>
      </c>
      <c r="M159" s="18">
        <f t="shared" si="10"/>
        <v>50000000</v>
      </c>
      <c r="N159" s="121">
        <v>0</v>
      </c>
      <c r="O159" s="121">
        <v>0</v>
      </c>
      <c r="P159" s="121">
        <f t="shared" si="7"/>
        <v>0</v>
      </c>
    </row>
    <row r="160" spans="1:16" ht="15.6" x14ac:dyDescent="0.25">
      <c r="A160" s="72" t="s">
        <v>122</v>
      </c>
      <c r="B160" s="19" t="s">
        <v>25</v>
      </c>
      <c r="C160" s="19" t="s">
        <v>15</v>
      </c>
      <c r="D160" s="19" t="s">
        <v>48</v>
      </c>
      <c r="E160" s="19" t="s">
        <v>33</v>
      </c>
      <c r="F160" s="19" t="s">
        <v>121</v>
      </c>
      <c r="G160" s="19" t="s">
        <v>83</v>
      </c>
      <c r="H160" s="19" t="s">
        <v>0</v>
      </c>
      <c r="I160" s="19" t="s">
        <v>0</v>
      </c>
      <c r="J160" s="19" t="s">
        <v>0</v>
      </c>
      <c r="K160" s="19" t="s">
        <v>0</v>
      </c>
      <c r="L160" s="19" t="s">
        <v>0</v>
      </c>
      <c r="M160" s="18">
        <f t="shared" si="10"/>
        <v>50000000</v>
      </c>
      <c r="N160" s="121">
        <v>0</v>
      </c>
      <c r="O160" s="121">
        <v>0</v>
      </c>
      <c r="P160" s="121">
        <f t="shared" si="7"/>
        <v>0</v>
      </c>
    </row>
    <row r="161" spans="1:16" ht="31.2" x14ac:dyDescent="0.25">
      <c r="A161" s="20" t="s">
        <v>220</v>
      </c>
      <c r="B161" s="19" t="s">
        <v>25</v>
      </c>
      <c r="C161" s="19" t="s">
        <v>15</v>
      </c>
      <c r="D161" s="19" t="s">
        <v>48</v>
      </c>
      <c r="E161" s="19" t="s">
        <v>33</v>
      </c>
      <c r="F161" s="19" t="s">
        <v>121</v>
      </c>
      <c r="G161" s="19" t="s">
        <v>83</v>
      </c>
      <c r="H161" s="19" t="s">
        <v>217</v>
      </c>
      <c r="I161" s="21" t="s">
        <v>0</v>
      </c>
      <c r="J161" s="21" t="s">
        <v>0</v>
      </c>
      <c r="K161" s="21" t="s">
        <v>0</v>
      </c>
      <c r="L161" s="21" t="s">
        <v>0</v>
      </c>
      <c r="M161" s="18">
        <f t="shared" si="10"/>
        <v>50000000</v>
      </c>
      <c r="N161" s="121">
        <v>0</v>
      </c>
      <c r="O161" s="121">
        <v>0</v>
      </c>
      <c r="P161" s="121">
        <f t="shared" si="7"/>
        <v>0</v>
      </c>
    </row>
    <row r="162" spans="1:16" ht="46.8" x14ac:dyDescent="0.25">
      <c r="A162" s="20" t="s">
        <v>212</v>
      </c>
      <c r="B162" s="19" t="s">
        <v>25</v>
      </c>
      <c r="C162" s="19" t="s">
        <v>15</v>
      </c>
      <c r="D162" s="19" t="s">
        <v>48</v>
      </c>
      <c r="E162" s="19" t="s">
        <v>33</v>
      </c>
      <c r="F162" s="19" t="s">
        <v>121</v>
      </c>
      <c r="G162" s="19" t="s">
        <v>83</v>
      </c>
      <c r="H162" s="19" t="s">
        <v>217</v>
      </c>
      <c r="I162" s="19" t="s">
        <v>211</v>
      </c>
      <c r="J162" s="19" t="s">
        <v>0</v>
      </c>
      <c r="K162" s="19" t="s">
        <v>0</v>
      </c>
      <c r="L162" s="19" t="s">
        <v>0</v>
      </c>
      <c r="M162" s="18">
        <f t="shared" si="10"/>
        <v>50000000</v>
      </c>
      <c r="N162" s="121">
        <v>0</v>
      </c>
      <c r="O162" s="121">
        <v>0</v>
      </c>
      <c r="P162" s="121">
        <f t="shared" si="7"/>
        <v>0</v>
      </c>
    </row>
    <row r="163" spans="1:16" ht="15.6" x14ac:dyDescent="0.25">
      <c r="A163" s="20" t="s">
        <v>290</v>
      </c>
      <c r="B163" s="73" t="s">
        <v>0</v>
      </c>
      <c r="C163" s="73" t="s">
        <v>0</v>
      </c>
      <c r="D163" s="73" t="s">
        <v>0</v>
      </c>
      <c r="E163" s="73" t="s">
        <v>0</v>
      </c>
      <c r="F163" s="73" t="s">
        <v>0</v>
      </c>
      <c r="G163" s="73" t="s">
        <v>0</v>
      </c>
      <c r="H163" s="73" t="s">
        <v>0</v>
      </c>
      <c r="I163" s="73" t="s">
        <v>0</v>
      </c>
      <c r="J163" s="73" t="s">
        <v>0</v>
      </c>
      <c r="K163" s="73" t="s">
        <v>0</v>
      </c>
      <c r="L163" s="73" t="s">
        <v>0</v>
      </c>
      <c r="M163" s="18">
        <f t="shared" si="10"/>
        <v>50000000</v>
      </c>
      <c r="N163" s="121">
        <v>0</v>
      </c>
      <c r="O163" s="121">
        <v>0</v>
      </c>
      <c r="P163" s="121">
        <f t="shared" si="7"/>
        <v>0</v>
      </c>
    </row>
    <row r="164" spans="1:16" ht="45" customHeight="1" x14ac:dyDescent="0.25">
      <c r="A164" s="82" t="s">
        <v>409</v>
      </c>
      <c r="B164" s="17" t="s">
        <v>25</v>
      </c>
      <c r="C164" s="17" t="s">
        <v>15</v>
      </c>
      <c r="D164" s="17" t="s">
        <v>48</v>
      </c>
      <c r="E164" s="17" t="s">
        <v>33</v>
      </c>
      <c r="F164" s="17" t="s">
        <v>121</v>
      </c>
      <c r="G164" s="17" t="s">
        <v>83</v>
      </c>
      <c r="H164" s="17" t="s">
        <v>217</v>
      </c>
      <c r="I164" s="17" t="s">
        <v>211</v>
      </c>
      <c r="J164" s="75" t="s">
        <v>143</v>
      </c>
      <c r="K164" s="76">
        <v>350</v>
      </c>
      <c r="L164" s="75" t="s">
        <v>60</v>
      </c>
      <c r="M164" s="77">
        <v>50000000</v>
      </c>
      <c r="N164" s="121">
        <v>0</v>
      </c>
      <c r="O164" s="121">
        <v>0</v>
      </c>
      <c r="P164" s="121">
        <f t="shared" si="7"/>
        <v>0</v>
      </c>
    </row>
    <row r="165" spans="1:16" ht="31.2" x14ac:dyDescent="0.25">
      <c r="A165" s="20" t="s">
        <v>138</v>
      </c>
      <c r="B165" s="19" t="s">
        <v>26</v>
      </c>
      <c r="C165" s="19" t="s">
        <v>0</v>
      </c>
      <c r="D165" s="19" t="s">
        <v>0</v>
      </c>
      <c r="E165" s="19" t="s">
        <v>0</v>
      </c>
      <c r="F165" s="19" t="s">
        <v>0</v>
      </c>
      <c r="G165" s="19" t="s">
        <v>0</v>
      </c>
      <c r="H165" s="21" t="s">
        <v>0</v>
      </c>
      <c r="I165" s="21" t="s">
        <v>0</v>
      </c>
      <c r="J165" s="21" t="s">
        <v>0</v>
      </c>
      <c r="K165" s="21" t="s">
        <v>0</v>
      </c>
      <c r="L165" s="21" t="s">
        <v>0</v>
      </c>
      <c r="M165" s="18">
        <f>M166+M175</f>
        <v>343698319.88</v>
      </c>
      <c r="N165" s="121">
        <f>N166+N175</f>
        <v>32057726.670000002</v>
      </c>
      <c r="O165" s="121">
        <f>O166+O175</f>
        <v>32057726.670000002</v>
      </c>
      <c r="P165" s="121">
        <f t="shared" si="7"/>
        <v>9.3272864066349666</v>
      </c>
    </row>
    <row r="166" spans="1:16" ht="31.2" x14ac:dyDescent="0.25">
      <c r="A166" s="20" t="s">
        <v>30</v>
      </c>
      <c r="B166" s="19" t="s">
        <v>26</v>
      </c>
      <c r="C166" s="90">
        <v>1</v>
      </c>
      <c r="D166" s="90" t="s">
        <v>0</v>
      </c>
      <c r="E166" s="90" t="s">
        <v>0</v>
      </c>
      <c r="F166" s="90" t="s">
        <v>0</v>
      </c>
      <c r="G166" s="90" t="s">
        <v>0</v>
      </c>
      <c r="H166" s="91" t="s">
        <v>0</v>
      </c>
      <c r="I166" s="91" t="s">
        <v>0</v>
      </c>
      <c r="J166" s="91" t="s">
        <v>0</v>
      </c>
      <c r="K166" s="91" t="s">
        <v>0</v>
      </c>
      <c r="L166" s="91" t="s">
        <v>0</v>
      </c>
      <c r="M166" s="18">
        <f t="shared" ref="M166:M173" si="11">M167</f>
        <v>44125237.200000003</v>
      </c>
      <c r="N166" s="121">
        <v>32057726.670000002</v>
      </c>
      <c r="O166" s="121">
        <v>32057726.670000002</v>
      </c>
      <c r="P166" s="121">
        <f t="shared" si="7"/>
        <v>72.6516812242768</v>
      </c>
    </row>
    <row r="167" spans="1:16" ht="31.2" x14ac:dyDescent="0.25">
      <c r="A167" s="71" t="s">
        <v>417</v>
      </c>
      <c r="B167" s="19" t="s">
        <v>26</v>
      </c>
      <c r="C167" s="90">
        <v>1</v>
      </c>
      <c r="D167" s="90" t="s">
        <v>416</v>
      </c>
      <c r="E167" s="90" t="s">
        <v>0</v>
      </c>
      <c r="F167" s="90" t="s">
        <v>0</v>
      </c>
      <c r="G167" s="90" t="s">
        <v>0</v>
      </c>
      <c r="H167" s="91" t="s">
        <v>0</v>
      </c>
      <c r="I167" s="91" t="s">
        <v>0</v>
      </c>
      <c r="J167" s="91" t="s">
        <v>0</v>
      </c>
      <c r="K167" s="91" t="s">
        <v>0</v>
      </c>
      <c r="L167" s="91" t="s">
        <v>0</v>
      </c>
      <c r="M167" s="18">
        <f t="shared" si="11"/>
        <v>44125237.200000003</v>
      </c>
      <c r="N167" s="121">
        <v>32057726.670000002</v>
      </c>
      <c r="O167" s="121">
        <v>32057726.670000002</v>
      </c>
      <c r="P167" s="121">
        <f t="shared" si="7"/>
        <v>72.6516812242768</v>
      </c>
    </row>
    <row r="168" spans="1:16" ht="15.6" x14ac:dyDescent="0.25">
      <c r="A168" s="20" t="s">
        <v>32</v>
      </c>
      <c r="B168" s="19" t="s">
        <v>26</v>
      </c>
      <c r="C168" s="90">
        <v>1</v>
      </c>
      <c r="D168" s="90" t="s">
        <v>416</v>
      </c>
      <c r="E168" s="90" t="s">
        <v>33</v>
      </c>
      <c r="F168" s="90" t="s">
        <v>0</v>
      </c>
      <c r="G168" s="90" t="s">
        <v>0</v>
      </c>
      <c r="H168" s="91" t="s">
        <v>0</v>
      </c>
      <c r="I168" s="91" t="s">
        <v>0</v>
      </c>
      <c r="J168" s="91" t="s">
        <v>0</v>
      </c>
      <c r="K168" s="91" t="s">
        <v>0</v>
      </c>
      <c r="L168" s="91" t="s">
        <v>0</v>
      </c>
      <c r="M168" s="18">
        <f t="shared" si="11"/>
        <v>44125237.200000003</v>
      </c>
      <c r="N168" s="121">
        <v>32057726.670000002</v>
      </c>
      <c r="O168" s="121">
        <v>32057726.670000002</v>
      </c>
      <c r="P168" s="121">
        <f t="shared" si="7"/>
        <v>72.6516812242768</v>
      </c>
    </row>
    <row r="169" spans="1:16" ht="15.6" x14ac:dyDescent="0.25">
      <c r="A169" s="72" t="s">
        <v>140</v>
      </c>
      <c r="B169" s="19" t="s">
        <v>26</v>
      </c>
      <c r="C169" s="90">
        <v>1</v>
      </c>
      <c r="D169" s="90" t="s">
        <v>416</v>
      </c>
      <c r="E169" s="90" t="s">
        <v>33</v>
      </c>
      <c r="F169" s="90" t="s">
        <v>48</v>
      </c>
      <c r="G169" s="90" t="s">
        <v>0</v>
      </c>
      <c r="H169" s="90" t="s">
        <v>0</v>
      </c>
      <c r="I169" s="90" t="s">
        <v>0</v>
      </c>
      <c r="J169" s="90" t="s">
        <v>0</v>
      </c>
      <c r="K169" s="90" t="s">
        <v>0</v>
      </c>
      <c r="L169" s="90" t="s">
        <v>0</v>
      </c>
      <c r="M169" s="18">
        <f t="shared" si="11"/>
        <v>44125237.200000003</v>
      </c>
      <c r="N169" s="121">
        <v>32057726.670000002</v>
      </c>
      <c r="O169" s="121">
        <v>32057726.670000002</v>
      </c>
      <c r="P169" s="121">
        <f t="shared" si="7"/>
        <v>72.6516812242768</v>
      </c>
    </row>
    <row r="170" spans="1:16" ht="15.6" x14ac:dyDescent="0.25">
      <c r="A170" s="72" t="s">
        <v>289</v>
      </c>
      <c r="B170" s="19" t="s">
        <v>26</v>
      </c>
      <c r="C170" s="90">
        <v>1</v>
      </c>
      <c r="D170" s="90" t="s">
        <v>416</v>
      </c>
      <c r="E170" s="90" t="s">
        <v>33</v>
      </c>
      <c r="F170" s="90" t="s">
        <v>48</v>
      </c>
      <c r="G170" s="90" t="s">
        <v>83</v>
      </c>
      <c r="H170" s="90" t="s">
        <v>0</v>
      </c>
      <c r="I170" s="90" t="s">
        <v>0</v>
      </c>
      <c r="J170" s="90" t="s">
        <v>0</v>
      </c>
      <c r="K170" s="90" t="s">
        <v>0</v>
      </c>
      <c r="L170" s="90" t="s">
        <v>0</v>
      </c>
      <c r="M170" s="18">
        <f t="shared" si="11"/>
        <v>44125237.200000003</v>
      </c>
      <c r="N170" s="121">
        <v>32057726.670000002</v>
      </c>
      <c r="O170" s="121">
        <v>32057726.670000002</v>
      </c>
      <c r="P170" s="121">
        <f t="shared" si="7"/>
        <v>72.6516812242768</v>
      </c>
    </row>
    <row r="171" spans="1:16" ht="31.2" x14ac:dyDescent="0.25">
      <c r="A171" s="71" t="s">
        <v>220</v>
      </c>
      <c r="B171" s="19" t="s">
        <v>26</v>
      </c>
      <c r="C171" s="90">
        <v>1</v>
      </c>
      <c r="D171" s="90" t="s">
        <v>416</v>
      </c>
      <c r="E171" s="90" t="s">
        <v>33</v>
      </c>
      <c r="F171" s="90" t="s">
        <v>48</v>
      </c>
      <c r="G171" s="90" t="s">
        <v>83</v>
      </c>
      <c r="H171" s="90" t="s">
        <v>217</v>
      </c>
      <c r="I171" s="91" t="s">
        <v>0</v>
      </c>
      <c r="J171" s="91" t="s">
        <v>0</v>
      </c>
      <c r="K171" s="91" t="s">
        <v>0</v>
      </c>
      <c r="L171" s="91" t="s">
        <v>0</v>
      </c>
      <c r="M171" s="18">
        <f t="shared" si="11"/>
        <v>44125237.200000003</v>
      </c>
      <c r="N171" s="121">
        <v>32057726.670000002</v>
      </c>
      <c r="O171" s="121">
        <v>32057726.670000002</v>
      </c>
      <c r="P171" s="121">
        <f t="shared" si="7"/>
        <v>72.6516812242768</v>
      </c>
    </row>
    <row r="172" spans="1:16" ht="46.8" x14ac:dyDescent="0.25">
      <c r="A172" s="20" t="s">
        <v>212</v>
      </c>
      <c r="B172" s="19" t="s">
        <v>26</v>
      </c>
      <c r="C172" s="90">
        <v>1</v>
      </c>
      <c r="D172" s="90" t="s">
        <v>416</v>
      </c>
      <c r="E172" s="90" t="s">
        <v>33</v>
      </c>
      <c r="F172" s="90" t="s">
        <v>48</v>
      </c>
      <c r="G172" s="90" t="s">
        <v>83</v>
      </c>
      <c r="H172" s="90" t="s">
        <v>217</v>
      </c>
      <c r="I172" s="90" t="s">
        <v>211</v>
      </c>
      <c r="J172" s="90" t="s">
        <v>0</v>
      </c>
      <c r="K172" s="90" t="s">
        <v>0</v>
      </c>
      <c r="L172" s="90" t="s">
        <v>0</v>
      </c>
      <c r="M172" s="18">
        <f t="shared" si="11"/>
        <v>44125237.200000003</v>
      </c>
      <c r="N172" s="121">
        <v>32057726.670000002</v>
      </c>
      <c r="O172" s="121">
        <v>32057726.670000002</v>
      </c>
      <c r="P172" s="121">
        <f t="shared" si="7"/>
        <v>72.6516812242768</v>
      </c>
    </row>
    <row r="173" spans="1:16" ht="15.6" x14ac:dyDescent="0.25">
      <c r="A173" s="71" t="s">
        <v>291</v>
      </c>
      <c r="B173" s="73" t="s">
        <v>0</v>
      </c>
      <c r="C173" s="92" t="s">
        <v>0</v>
      </c>
      <c r="D173" s="92" t="s">
        <v>0</v>
      </c>
      <c r="E173" s="92" t="s">
        <v>0</v>
      </c>
      <c r="F173" s="92" t="s">
        <v>0</v>
      </c>
      <c r="G173" s="92" t="s">
        <v>0</v>
      </c>
      <c r="H173" s="92" t="s">
        <v>0</v>
      </c>
      <c r="I173" s="92" t="s">
        <v>0</v>
      </c>
      <c r="J173" s="92" t="s">
        <v>0</v>
      </c>
      <c r="K173" s="92" t="s">
        <v>0</v>
      </c>
      <c r="L173" s="92" t="s">
        <v>0</v>
      </c>
      <c r="M173" s="18">
        <f t="shared" si="11"/>
        <v>44125237.200000003</v>
      </c>
      <c r="N173" s="121">
        <v>32057726.670000002</v>
      </c>
      <c r="O173" s="121">
        <v>32057726.670000002</v>
      </c>
      <c r="P173" s="121">
        <f t="shared" si="7"/>
        <v>72.6516812242768</v>
      </c>
    </row>
    <row r="174" spans="1:16" ht="46.8" x14ac:dyDescent="0.25">
      <c r="A174" s="82" t="s">
        <v>418</v>
      </c>
      <c r="B174" s="17" t="s">
        <v>26</v>
      </c>
      <c r="C174" s="93">
        <v>1</v>
      </c>
      <c r="D174" s="93" t="s">
        <v>416</v>
      </c>
      <c r="E174" s="93" t="s">
        <v>33</v>
      </c>
      <c r="F174" s="93" t="s">
        <v>48</v>
      </c>
      <c r="G174" s="93" t="s">
        <v>83</v>
      </c>
      <c r="H174" s="93" t="s">
        <v>217</v>
      </c>
      <c r="I174" s="93" t="s">
        <v>211</v>
      </c>
      <c r="J174" s="94" t="s">
        <v>143</v>
      </c>
      <c r="K174" s="94" t="s">
        <v>427</v>
      </c>
      <c r="L174" s="94" t="s">
        <v>46</v>
      </c>
      <c r="M174" s="77">
        <v>44125237.200000003</v>
      </c>
      <c r="N174" s="121">
        <v>32057726.670000002</v>
      </c>
      <c r="O174" s="121">
        <v>32057726.670000002</v>
      </c>
      <c r="P174" s="121">
        <f t="shared" si="7"/>
        <v>72.6516812242768</v>
      </c>
    </row>
    <row r="175" spans="1:16" ht="31.2" x14ac:dyDescent="0.25">
      <c r="A175" s="20" t="s">
        <v>30</v>
      </c>
      <c r="B175" s="19" t="s">
        <v>26</v>
      </c>
      <c r="C175" s="19" t="s">
        <v>15</v>
      </c>
      <c r="D175" s="19" t="s">
        <v>0</v>
      </c>
      <c r="E175" s="19" t="s">
        <v>0</v>
      </c>
      <c r="F175" s="19" t="s">
        <v>0</v>
      </c>
      <c r="G175" s="19" t="s">
        <v>0</v>
      </c>
      <c r="H175" s="21" t="s">
        <v>0</v>
      </c>
      <c r="I175" s="21" t="s">
        <v>0</v>
      </c>
      <c r="J175" s="21"/>
      <c r="K175" s="21" t="s">
        <v>0</v>
      </c>
      <c r="L175" s="21" t="s">
        <v>0</v>
      </c>
      <c r="M175" s="18">
        <f>M176</f>
        <v>299573082.68000001</v>
      </c>
      <c r="N175" s="121">
        <v>0</v>
      </c>
      <c r="O175" s="121">
        <v>0</v>
      </c>
      <c r="P175" s="121">
        <f t="shared" si="7"/>
        <v>0</v>
      </c>
    </row>
    <row r="176" spans="1:16" ht="46.8" x14ac:dyDescent="0.25">
      <c r="A176" s="20" t="s">
        <v>139</v>
      </c>
      <c r="B176" s="19" t="s">
        <v>26</v>
      </c>
      <c r="C176" s="19" t="s">
        <v>15</v>
      </c>
      <c r="D176" s="19" t="s">
        <v>53</v>
      </c>
      <c r="E176" s="19" t="s">
        <v>0</v>
      </c>
      <c r="F176" s="19" t="s">
        <v>0</v>
      </c>
      <c r="G176" s="19" t="s">
        <v>0</v>
      </c>
      <c r="H176" s="21" t="s">
        <v>0</v>
      </c>
      <c r="I176" s="21" t="s">
        <v>0</v>
      </c>
      <c r="J176" s="21" t="s">
        <v>0</v>
      </c>
      <c r="K176" s="21" t="s">
        <v>0</v>
      </c>
      <c r="L176" s="21" t="s">
        <v>0</v>
      </c>
      <c r="M176" s="18">
        <f>M177</f>
        <v>299573082.68000001</v>
      </c>
      <c r="N176" s="121">
        <v>0</v>
      </c>
      <c r="O176" s="121">
        <v>0</v>
      </c>
      <c r="P176" s="121">
        <f t="shared" si="7"/>
        <v>0</v>
      </c>
    </row>
    <row r="177" spans="1:16" ht="15.6" x14ac:dyDescent="0.25">
      <c r="A177" s="20" t="s">
        <v>32</v>
      </c>
      <c r="B177" s="19" t="s">
        <v>26</v>
      </c>
      <c r="C177" s="19" t="s">
        <v>15</v>
      </c>
      <c r="D177" s="19" t="s">
        <v>53</v>
      </c>
      <c r="E177" s="19" t="s">
        <v>33</v>
      </c>
      <c r="F177" s="19" t="s">
        <v>0</v>
      </c>
      <c r="G177" s="19" t="s">
        <v>0</v>
      </c>
      <c r="H177" s="21" t="s">
        <v>0</v>
      </c>
      <c r="I177" s="21" t="s">
        <v>0</v>
      </c>
      <c r="J177" s="21" t="s">
        <v>0</v>
      </c>
      <c r="K177" s="21" t="s">
        <v>0</v>
      </c>
      <c r="L177" s="21" t="s">
        <v>0</v>
      </c>
      <c r="M177" s="18">
        <f>M178</f>
        <v>299573082.68000001</v>
      </c>
      <c r="N177" s="121">
        <v>0</v>
      </c>
      <c r="O177" s="121">
        <v>0</v>
      </c>
      <c r="P177" s="121">
        <f t="shared" si="7"/>
        <v>0</v>
      </c>
    </row>
    <row r="178" spans="1:16" ht="15.6" x14ac:dyDescent="0.25">
      <c r="A178" s="72" t="s">
        <v>140</v>
      </c>
      <c r="B178" s="19" t="s">
        <v>26</v>
      </c>
      <c r="C178" s="19" t="s">
        <v>15</v>
      </c>
      <c r="D178" s="19" t="s">
        <v>53</v>
      </c>
      <c r="E178" s="19" t="s">
        <v>33</v>
      </c>
      <c r="F178" s="19" t="s">
        <v>48</v>
      </c>
      <c r="G178" s="19" t="s">
        <v>0</v>
      </c>
      <c r="H178" s="19" t="s">
        <v>0</v>
      </c>
      <c r="I178" s="19" t="s">
        <v>0</v>
      </c>
      <c r="J178" s="19" t="s">
        <v>0</v>
      </c>
      <c r="K178" s="19" t="s">
        <v>0</v>
      </c>
      <c r="L178" s="19" t="s">
        <v>0</v>
      </c>
      <c r="M178" s="18">
        <f>M179+M190</f>
        <v>299573082.68000001</v>
      </c>
      <c r="N178" s="121">
        <v>0</v>
      </c>
      <c r="O178" s="121">
        <v>0</v>
      </c>
      <c r="P178" s="121">
        <f t="shared" si="7"/>
        <v>0</v>
      </c>
    </row>
    <row r="179" spans="1:16" ht="15.6" x14ac:dyDescent="0.25">
      <c r="A179" s="72" t="s">
        <v>289</v>
      </c>
      <c r="B179" s="19" t="s">
        <v>26</v>
      </c>
      <c r="C179" s="19" t="s">
        <v>15</v>
      </c>
      <c r="D179" s="19" t="s">
        <v>53</v>
      </c>
      <c r="E179" s="19" t="s">
        <v>33</v>
      </c>
      <c r="F179" s="19" t="s">
        <v>48</v>
      </c>
      <c r="G179" s="19" t="s">
        <v>83</v>
      </c>
      <c r="H179" s="19" t="s">
        <v>0</v>
      </c>
      <c r="I179" s="19" t="s">
        <v>0</v>
      </c>
      <c r="J179" s="19" t="s">
        <v>0</v>
      </c>
      <c r="K179" s="19" t="s">
        <v>0</v>
      </c>
      <c r="L179" s="19" t="s">
        <v>0</v>
      </c>
      <c r="M179" s="18">
        <f>M180+M186</f>
        <v>267373082.68000001</v>
      </c>
      <c r="N179" s="121">
        <v>0</v>
      </c>
      <c r="O179" s="121">
        <v>0</v>
      </c>
      <c r="P179" s="121">
        <f t="shared" si="7"/>
        <v>0</v>
      </c>
    </row>
    <row r="180" spans="1:16" ht="31.2" x14ac:dyDescent="0.25">
      <c r="A180" s="20" t="s">
        <v>220</v>
      </c>
      <c r="B180" s="19" t="s">
        <v>26</v>
      </c>
      <c r="C180" s="19" t="s">
        <v>15</v>
      </c>
      <c r="D180" s="19" t="s">
        <v>53</v>
      </c>
      <c r="E180" s="19" t="s">
        <v>33</v>
      </c>
      <c r="F180" s="19" t="s">
        <v>48</v>
      </c>
      <c r="G180" s="19" t="s">
        <v>83</v>
      </c>
      <c r="H180" s="19" t="s">
        <v>217</v>
      </c>
      <c r="I180" s="21" t="s">
        <v>0</v>
      </c>
      <c r="J180" s="21" t="s">
        <v>0</v>
      </c>
      <c r="K180" s="21" t="s">
        <v>0</v>
      </c>
      <c r="L180" s="21" t="s">
        <v>0</v>
      </c>
      <c r="M180" s="18">
        <f>M181</f>
        <v>237373082.68000001</v>
      </c>
      <c r="N180" s="121">
        <v>0</v>
      </c>
      <c r="O180" s="121">
        <v>0</v>
      </c>
      <c r="P180" s="121">
        <f t="shared" si="7"/>
        <v>0</v>
      </c>
    </row>
    <row r="181" spans="1:16" ht="46.8" x14ac:dyDescent="0.25">
      <c r="A181" s="20" t="s">
        <v>212</v>
      </c>
      <c r="B181" s="19" t="s">
        <v>26</v>
      </c>
      <c r="C181" s="19" t="s">
        <v>15</v>
      </c>
      <c r="D181" s="19" t="s">
        <v>53</v>
      </c>
      <c r="E181" s="19" t="s">
        <v>33</v>
      </c>
      <c r="F181" s="19" t="s">
        <v>48</v>
      </c>
      <c r="G181" s="19" t="s">
        <v>83</v>
      </c>
      <c r="H181" s="19" t="s">
        <v>217</v>
      </c>
      <c r="I181" s="19" t="s">
        <v>211</v>
      </c>
      <c r="J181" s="19" t="s">
        <v>0</v>
      </c>
      <c r="K181" s="19" t="s">
        <v>0</v>
      </c>
      <c r="L181" s="19" t="s">
        <v>0</v>
      </c>
      <c r="M181" s="18">
        <f>M182+M184</f>
        <v>237373082.68000001</v>
      </c>
      <c r="N181" s="121">
        <v>0</v>
      </c>
      <c r="O181" s="121">
        <v>0</v>
      </c>
      <c r="P181" s="121">
        <f t="shared" si="7"/>
        <v>0</v>
      </c>
    </row>
    <row r="182" spans="1:16" ht="15.6" x14ac:dyDescent="0.25">
      <c r="A182" s="20" t="s">
        <v>286</v>
      </c>
      <c r="B182" s="73" t="s">
        <v>0</v>
      </c>
      <c r="C182" s="73" t="s">
        <v>0</v>
      </c>
      <c r="D182" s="73" t="s">
        <v>0</v>
      </c>
      <c r="E182" s="73" t="s">
        <v>0</v>
      </c>
      <c r="F182" s="73" t="s">
        <v>0</v>
      </c>
      <c r="G182" s="73" t="s">
        <v>0</v>
      </c>
      <c r="H182" s="73" t="s">
        <v>0</v>
      </c>
      <c r="I182" s="73" t="s">
        <v>0</v>
      </c>
      <c r="J182" s="73" t="s">
        <v>0</v>
      </c>
      <c r="K182" s="73" t="s">
        <v>0</v>
      </c>
      <c r="L182" s="73" t="s">
        <v>0</v>
      </c>
      <c r="M182" s="18">
        <f>M183</f>
        <v>197373082.68000001</v>
      </c>
      <c r="N182" s="121">
        <v>0</v>
      </c>
      <c r="O182" s="121">
        <v>0</v>
      </c>
      <c r="P182" s="121">
        <f t="shared" si="7"/>
        <v>0</v>
      </c>
    </row>
    <row r="183" spans="1:16" ht="46.8" x14ac:dyDescent="0.25">
      <c r="A183" s="82" t="s">
        <v>285</v>
      </c>
      <c r="B183" s="17" t="s">
        <v>26</v>
      </c>
      <c r="C183" s="17" t="s">
        <v>15</v>
      </c>
      <c r="D183" s="17" t="s">
        <v>53</v>
      </c>
      <c r="E183" s="17" t="s">
        <v>33</v>
      </c>
      <c r="F183" s="17" t="s">
        <v>48</v>
      </c>
      <c r="G183" s="17" t="s">
        <v>83</v>
      </c>
      <c r="H183" s="17" t="s">
        <v>217</v>
      </c>
      <c r="I183" s="17" t="s">
        <v>211</v>
      </c>
      <c r="J183" s="75" t="s">
        <v>143</v>
      </c>
      <c r="K183" s="76">
        <v>172</v>
      </c>
      <c r="L183" s="75" t="s">
        <v>46</v>
      </c>
      <c r="M183" s="77">
        <f>120428756+76944326.68</f>
        <v>197373082.68000001</v>
      </c>
      <c r="N183" s="121">
        <v>0</v>
      </c>
      <c r="O183" s="121">
        <v>0</v>
      </c>
      <c r="P183" s="121">
        <f t="shared" si="7"/>
        <v>0</v>
      </c>
    </row>
    <row r="184" spans="1:16" ht="15.6" x14ac:dyDescent="0.25">
      <c r="A184" s="87" t="s">
        <v>349</v>
      </c>
      <c r="B184" s="80"/>
      <c r="C184" s="80"/>
      <c r="D184" s="80"/>
      <c r="E184" s="80"/>
      <c r="F184" s="80"/>
      <c r="G184" s="80"/>
      <c r="H184" s="80"/>
      <c r="I184" s="80"/>
      <c r="J184" s="88"/>
      <c r="K184" s="89"/>
      <c r="L184" s="88"/>
      <c r="M184" s="81">
        <f>M185</f>
        <v>40000000</v>
      </c>
      <c r="N184" s="121">
        <v>0</v>
      </c>
      <c r="O184" s="121">
        <v>0</v>
      </c>
      <c r="P184" s="121">
        <f t="shared" si="7"/>
        <v>0</v>
      </c>
    </row>
    <row r="185" spans="1:16" ht="31.5" customHeight="1" x14ac:dyDescent="0.25">
      <c r="A185" s="82" t="s">
        <v>444</v>
      </c>
      <c r="B185" s="17" t="s">
        <v>26</v>
      </c>
      <c r="C185" s="17" t="s">
        <v>15</v>
      </c>
      <c r="D185" s="17" t="s">
        <v>53</v>
      </c>
      <c r="E185" s="17" t="s">
        <v>33</v>
      </c>
      <c r="F185" s="17" t="s">
        <v>48</v>
      </c>
      <c r="G185" s="17" t="s">
        <v>83</v>
      </c>
      <c r="H185" s="17" t="s">
        <v>217</v>
      </c>
      <c r="I185" s="17" t="s">
        <v>211</v>
      </c>
      <c r="J185" s="75" t="s">
        <v>143</v>
      </c>
      <c r="K185" s="76">
        <v>200</v>
      </c>
      <c r="L185" s="75">
        <v>2023</v>
      </c>
      <c r="M185" s="77">
        <v>40000000</v>
      </c>
      <c r="N185" s="121">
        <v>0</v>
      </c>
      <c r="O185" s="121">
        <v>0</v>
      </c>
      <c r="P185" s="121">
        <f t="shared" si="7"/>
        <v>0</v>
      </c>
    </row>
    <row r="186" spans="1:16" ht="93.6" x14ac:dyDescent="0.25">
      <c r="A186" s="71" t="s">
        <v>288</v>
      </c>
      <c r="B186" s="19" t="s">
        <v>26</v>
      </c>
      <c r="C186" s="19" t="s">
        <v>15</v>
      </c>
      <c r="D186" s="19" t="s">
        <v>53</v>
      </c>
      <c r="E186" s="19" t="s">
        <v>33</v>
      </c>
      <c r="F186" s="19" t="s">
        <v>48</v>
      </c>
      <c r="G186" s="19" t="s">
        <v>83</v>
      </c>
      <c r="H186" s="19">
        <v>98002</v>
      </c>
      <c r="I186" s="21" t="s">
        <v>0</v>
      </c>
      <c r="J186" s="21" t="s">
        <v>0</v>
      </c>
      <c r="K186" s="21" t="s">
        <v>0</v>
      </c>
      <c r="L186" s="21" t="s">
        <v>0</v>
      </c>
      <c r="M186" s="18">
        <f>M187</f>
        <v>30000000</v>
      </c>
      <c r="N186" s="121">
        <v>0</v>
      </c>
      <c r="O186" s="121">
        <v>0</v>
      </c>
      <c r="P186" s="121">
        <f t="shared" si="7"/>
        <v>0</v>
      </c>
    </row>
    <row r="187" spans="1:16" ht="46.8" x14ac:dyDescent="0.25">
      <c r="A187" s="20" t="s">
        <v>212</v>
      </c>
      <c r="B187" s="19" t="s">
        <v>26</v>
      </c>
      <c r="C187" s="19" t="s">
        <v>15</v>
      </c>
      <c r="D187" s="19" t="s">
        <v>53</v>
      </c>
      <c r="E187" s="19" t="s">
        <v>33</v>
      </c>
      <c r="F187" s="19" t="s">
        <v>48</v>
      </c>
      <c r="G187" s="19" t="s">
        <v>83</v>
      </c>
      <c r="H187" s="19">
        <v>98002</v>
      </c>
      <c r="I187" s="19" t="s">
        <v>211</v>
      </c>
      <c r="J187" s="19" t="s">
        <v>0</v>
      </c>
      <c r="K187" s="19" t="s">
        <v>0</v>
      </c>
      <c r="L187" s="19" t="s">
        <v>0</v>
      </c>
      <c r="M187" s="18">
        <f>M188</f>
        <v>30000000</v>
      </c>
      <c r="N187" s="121">
        <v>0</v>
      </c>
      <c r="O187" s="121">
        <v>0</v>
      </c>
      <c r="P187" s="121">
        <f t="shared" si="7"/>
        <v>0</v>
      </c>
    </row>
    <row r="188" spans="1:16" ht="15.6" x14ac:dyDescent="0.25">
      <c r="A188" s="20" t="s">
        <v>227</v>
      </c>
      <c r="B188" s="73" t="s">
        <v>0</v>
      </c>
      <c r="C188" s="73" t="s">
        <v>0</v>
      </c>
      <c r="D188" s="73" t="s">
        <v>0</v>
      </c>
      <c r="E188" s="73" t="s">
        <v>0</v>
      </c>
      <c r="F188" s="73" t="s">
        <v>0</v>
      </c>
      <c r="G188" s="73" t="s">
        <v>0</v>
      </c>
      <c r="H188" s="73" t="s">
        <v>0</v>
      </c>
      <c r="I188" s="73" t="s">
        <v>0</v>
      </c>
      <c r="J188" s="73" t="s">
        <v>0</v>
      </c>
      <c r="K188" s="73" t="s">
        <v>0</v>
      </c>
      <c r="L188" s="73" t="s">
        <v>0</v>
      </c>
      <c r="M188" s="18">
        <f>M189</f>
        <v>30000000</v>
      </c>
      <c r="N188" s="121">
        <v>0</v>
      </c>
      <c r="O188" s="121">
        <v>0</v>
      </c>
      <c r="P188" s="121">
        <f t="shared" si="7"/>
        <v>0</v>
      </c>
    </row>
    <row r="189" spans="1:16" ht="31.2" x14ac:dyDescent="0.25">
      <c r="A189" s="82" t="s">
        <v>287</v>
      </c>
      <c r="B189" s="17" t="s">
        <v>26</v>
      </c>
      <c r="C189" s="17" t="s">
        <v>15</v>
      </c>
      <c r="D189" s="17" t="s">
        <v>53</v>
      </c>
      <c r="E189" s="17" t="s">
        <v>33</v>
      </c>
      <c r="F189" s="17" t="s">
        <v>48</v>
      </c>
      <c r="G189" s="17" t="s">
        <v>83</v>
      </c>
      <c r="H189" s="17">
        <v>98002</v>
      </c>
      <c r="I189" s="17" t="s">
        <v>211</v>
      </c>
      <c r="J189" s="75" t="s">
        <v>143</v>
      </c>
      <c r="K189" s="76">
        <v>60</v>
      </c>
      <c r="L189" s="75" t="s">
        <v>60</v>
      </c>
      <c r="M189" s="77">
        <v>30000000</v>
      </c>
      <c r="N189" s="121">
        <v>0</v>
      </c>
      <c r="O189" s="121">
        <v>0</v>
      </c>
      <c r="P189" s="121">
        <f t="shared" si="7"/>
        <v>0</v>
      </c>
    </row>
    <row r="190" spans="1:16" ht="15.6" x14ac:dyDescent="0.25">
      <c r="A190" s="72" t="s">
        <v>141</v>
      </c>
      <c r="B190" s="19" t="s">
        <v>26</v>
      </c>
      <c r="C190" s="19" t="s">
        <v>15</v>
      </c>
      <c r="D190" s="19" t="s">
        <v>53</v>
      </c>
      <c r="E190" s="19" t="s">
        <v>33</v>
      </c>
      <c r="F190" s="19" t="s">
        <v>48</v>
      </c>
      <c r="G190" s="19" t="s">
        <v>29</v>
      </c>
      <c r="H190" s="19" t="s">
        <v>0</v>
      </c>
      <c r="I190" s="19" t="s">
        <v>0</v>
      </c>
      <c r="J190" s="19" t="s">
        <v>0</v>
      </c>
      <c r="K190" s="19" t="s">
        <v>0</v>
      </c>
      <c r="L190" s="19" t="s">
        <v>0</v>
      </c>
      <c r="M190" s="18">
        <f>M191</f>
        <v>32200000</v>
      </c>
      <c r="N190" s="121">
        <v>0</v>
      </c>
      <c r="O190" s="121">
        <v>0</v>
      </c>
      <c r="P190" s="121">
        <f t="shared" si="7"/>
        <v>0</v>
      </c>
    </row>
    <row r="191" spans="1:16" ht="31.2" x14ac:dyDescent="0.25">
      <c r="A191" s="20" t="s">
        <v>220</v>
      </c>
      <c r="B191" s="19" t="s">
        <v>26</v>
      </c>
      <c r="C191" s="19" t="s">
        <v>15</v>
      </c>
      <c r="D191" s="19" t="s">
        <v>53</v>
      </c>
      <c r="E191" s="19" t="s">
        <v>33</v>
      </c>
      <c r="F191" s="19" t="s">
        <v>48</v>
      </c>
      <c r="G191" s="19" t="s">
        <v>29</v>
      </c>
      <c r="H191" s="19" t="s">
        <v>217</v>
      </c>
      <c r="I191" s="21" t="s">
        <v>0</v>
      </c>
      <c r="J191" s="21" t="s">
        <v>0</v>
      </c>
      <c r="K191" s="21" t="s">
        <v>0</v>
      </c>
      <c r="L191" s="21" t="s">
        <v>0</v>
      </c>
      <c r="M191" s="18">
        <f>M192</f>
        <v>32200000</v>
      </c>
      <c r="N191" s="121">
        <v>0</v>
      </c>
      <c r="O191" s="121">
        <v>0</v>
      </c>
      <c r="P191" s="121">
        <f t="shared" si="7"/>
        <v>0</v>
      </c>
    </row>
    <row r="192" spans="1:16" ht="46.8" x14ac:dyDescent="0.25">
      <c r="A192" s="20" t="s">
        <v>212</v>
      </c>
      <c r="B192" s="19" t="s">
        <v>26</v>
      </c>
      <c r="C192" s="19" t="s">
        <v>15</v>
      </c>
      <c r="D192" s="19" t="s">
        <v>53</v>
      </c>
      <c r="E192" s="19" t="s">
        <v>33</v>
      </c>
      <c r="F192" s="19" t="s">
        <v>48</v>
      </c>
      <c r="G192" s="19" t="s">
        <v>29</v>
      </c>
      <c r="H192" s="19" t="s">
        <v>217</v>
      </c>
      <c r="I192" s="19" t="s">
        <v>211</v>
      </c>
      <c r="J192" s="19" t="s">
        <v>0</v>
      </c>
      <c r="K192" s="19" t="s">
        <v>0</v>
      </c>
      <c r="L192" s="19" t="s">
        <v>0</v>
      </c>
      <c r="M192" s="18">
        <f>M193</f>
        <v>32200000</v>
      </c>
      <c r="N192" s="121">
        <v>0</v>
      </c>
      <c r="O192" s="121">
        <v>0</v>
      </c>
      <c r="P192" s="121">
        <f t="shared" si="7"/>
        <v>0</v>
      </c>
    </row>
    <row r="193" spans="1:16" ht="15.6" x14ac:dyDescent="0.25">
      <c r="A193" s="20" t="s">
        <v>227</v>
      </c>
      <c r="B193" s="73" t="s">
        <v>0</v>
      </c>
      <c r="C193" s="73" t="s">
        <v>0</v>
      </c>
      <c r="D193" s="73" t="s">
        <v>0</v>
      </c>
      <c r="E193" s="73" t="s">
        <v>0</v>
      </c>
      <c r="F193" s="73" t="s">
        <v>0</v>
      </c>
      <c r="G193" s="73" t="s">
        <v>0</v>
      </c>
      <c r="H193" s="73" t="s">
        <v>0</v>
      </c>
      <c r="I193" s="73" t="s">
        <v>0</v>
      </c>
      <c r="J193" s="73" t="s">
        <v>0</v>
      </c>
      <c r="K193" s="73" t="s">
        <v>0</v>
      </c>
      <c r="L193" s="73" t="s">
        <v>0</v>
      </c>
      <c r="M193" s="18">
        <f>M194</f>
        <v>32200000</v>
      </c>
      <c r="N193" s="121">
        <v>0</v>
      </c>
      <c r="O193" s="121">
        <v>0</v>
      </c>
      <c r="P193" s="121">
        <f t="shared" si="7"/>
        <v>0</v>
      </c>
    </row>
    <row r="194" spans="1:16" ht="78" x14ac:dyDescent="0.25">
      <c r="A194" s="74" t="s">
        <v>284</v>
      </c>
      <c r="B194" s="17" t="s">
        <v>26</v>
      </c>
      <c r="C194" s="17" t="s">
        <v>15</v>
      </c>
      <c r="D194" s="17" t="s">
        <v>53</v>
      </c>
      <c r="E194" s="17" t="s">
        <v>33</v>
      </c>
      <c r="F194" s="17" t="s">
        <v>48</v>
      </c>
      <c r="G194" s="17" t="s">
        <v>29</v>
      </c>
      <c r="H194" s="17" t="s">
        <v>217</v>
      </c>
      <c r="I194" s="17" t="s">
        <v>211</v>
      </c>
      <c r="J194" s="75" t="s">
        <v>143</v>
      </c>
      <c r="K194" s="76">
        <v>320</v>
      </c>
      <c r="L194" s="75">
        <v>2023</v>
      </c>
      <c r="M194" s="77">
        <v>32200000</v>
      </c>
      <c r="N194" s="121">
        <v>0</v>
      </c>
      <c r="O194" s="121">
        <v>0</v>
      </c>
      <c r="P194" s="121">
        <f t="shared" si="7"/>
        <v>0</v>
      </c>
    </row>
    <row r="195" spans="1:16" ht="62.4" x14ac:dyDescent="0.25">
      <c r="A195" s="20" t="s">
        <v>144</v>
      </c>
      <c r="B195" s="19" t="s">
        <v>145</v>
      </c>
      <c r="C195" s="19" t="s">
        <v>0</v>
      </c>
      <c r="D195" s="19" t="s">
        <v>0</v>
      </c>
      <c r="E195" s="19" t="s">
        <v>0</v>
      </c>
      <c r="F195" s="19" t="s">
        <v>0</v>
      </c>
      <c r="G195" s="19" t="s">
        <v>0</v>
      </c>
      <c r="H195" s="21" t="s">
        <v>0</v>
      </c>
      <c r="I195" s="21" t="s">
        <v>0</v>
      </c>
      <c r="J195" s="21" t="s">
        <v>0</v>
      </c>
      <c r="K195" s="21" t="s">
        <v>0</v>
      </c>
      <c r="L195" s="21" t="s">
        <v>0</v>
      </c>
      <c r="M195" s="18">
        <f>M196+M218</f>
        <v>1055170737.8600001</v>
      </c>
      <c r="N195" s="121">
        <v>72637290.890000001</v>
      </c>
      <c r="O195" s="121">
        <v>69628530.799999997</v>
      </c>
      <c r="P195" s="121">
        <f t="shared" si="7"/>
        <v>6.5987928115988277</v>
      </c>
    </row>
    <row r="196" spans="1:16" ht="31.2" x14ac:dyDescent="0.25">
      <c r="A196" s="20" t="s">
        <v>194</v>
      </c>
      <c r="B196" s="19" t="s">
        <v>145</v>
      </c>
      <c r="C196" s="19" t="s">
        <v>12</v>
      </c>
      <c r="D196" s="19" t="s">
        <v>0</v>
      </c>
      <c r="E196" s="19" t="s">
        <v>0</v>
      </c>
      <c r="F196" s="19" t="s">
        <v>0</v>
      </c>
      <c r="G196" s="19" t="s">
        <v>0</v>
      </c>
      <c r="H196" s="21" t="s">
        <v>0</v>
      </c>
      <c r="I196" s="21" t="s">
        <v>0</v>
      </c>
      <c r="J196" s="21" t="s">
        <v>0</v>
      </c>
      <c r="K196" s="21" t="s">
        <v>0</v>
      </c>
      <c r="L196" s="21" t="s">
        <v>0</v>
      </c>
      <c r="M196" s="18">
        <f>M197+M209</f>
        <v>1054082560.3600001</v>
      </c>
      <c r="N196" s="121">
        <f>N209</f>
        <v>72637290.890000001</v>
      </c>
      <c r="O196" s="121">
        <f>O209</f>
        <v>69628530.799999997</v>
      </c>
      <c r="P196" s="121">
        <f t="shared" si="7"/>
        <v>6.6056050463656106</v>
      </c>
    </row>
    <row r="197" spans="1:16" ht="31.2" x14ac:dyDescent="0.25">
      <c r="A197" s="20" t="s">
        <v>283</v>
      </c>
      <c r="B197" s="19" t="s">
        <v>145</v>
      </c>
      <c r="C197" s="19" t="s">
        <v>12</v>
      </c>
      <c r="D197" s="19" t="s">
        <v>279</v>
      </c>
      <c r="E197" s="19" t="s">
        <v>0</v>
      </c>
      <c r="F197" s="19" t="s">
        <v>0</v>
      </c>
      <c r="G197" s="19" t="s">
        <v>0</v>
      </c>
      <c r="H197" s="21" t="s">
        <v>0</v>
      </c>
      <c r="I197" s="21" t="s">
        <v>0</v>
      </c>
      <c r="J197" s="21" t="s">
        <v>0</v>
      </c>
      <c r="K197" s="21" t="s">
        <v>0</v>
      </c>
      <c r="L197" s="21" t="s">
        <v>0</v>
      </c>
      <c r="M197" s="18">
        <f>M198</f>
        <v>370621966.14000005</v>
      </c>
      <c r="N197" s="121">
        <v>0</v>
      </c>
      <c r="O197" s="121">
        <v>0</v>
      </c>
      <c r="P197" s="121">
        <f t="shared" si="7"/>
        <v>0</v>
      </c>
    </row>
    <row r="198" spans="1:16" ht="15.6" x14ac:dyDescent="0.25">
      <c r="A198" s="20" t="s">
        <v>32</v>
      </c>
      <c r="B198" s="19" t="s">
        <v>145</v>
      </c>
      <c r="C198" s="19" t="s">
        <v>12</v>
      </c>
      <c r="D198" s="19" t="s">
        <v>279</v>
      </c>
      <c r="E198" s="19" t="s">
        <v>33</v>
      </c>
      <c r="F198" s="19" t="s">
        <v>0</v>
      </c>
      <c r="G198" s="19" t="s">
        <v>0</v>
      </c>
      <c r="H198" s="21" t="s">
        <v>0</v>
      </c>
      <c r="I198" s="21" t="s">
        <v>0</v>
      </c>
      <c r="J198" s="21" t="s">
        <v>0</v>
      </c>
      <c r="K198" s="21" t="s">
        <v>0</v>
      </c>
      <c r="L198" s="21" t="s">
        <v>0</v>
      </c>
      <c r="M198" s="18">
        <f>M199</f>
        <v>370621966.14000005</v>
      </c>
      <c r="N198" s="121">
        <v>0</v>
      </c>
      <c r="O198" s="121">
        <v>0</v>
      </c>
      <c r="P198" s="121">
        <f t="shared" ref="P198:P261" si="12">O198/M198*100</f>
        <v>0</v>
      </c>
    </row>
    <row r="199" spans="1:16" ht="15.6" x14ac:dyDescent="0.25">
      <c r="A199" s="72" t="s">
        <v>52</v>
      </c>
      <c r="B199" s="19" t="s">
        <v>145</v>
      </c>
      <c r="C199" s="19" t="s">
        <v>12</v>
      </c>
      <c r="D199" s="19" t="s">
        <v>279</v>
      </c>
      <c r="E199" s="19" t="s">
        <v>33</v>
      </c>
      <c r="F199" s="19" t="s">
        <v>53</v>
      </c>
      <c r="G199" s="19" t="s">
        <v>0</v>
      </c>
      <c r="H199" s="19" t="s">
        <v>0</v>
      </c>
      <c r="I199" s="19" t="s">
        <v>0</v>
      </c>
      <c r="J199" s="19" t="s">
        <v>0</v>
      </c>
      <c r="K199" s="19" t="s">
        <v>0</v>
      </c>
      <c r="L199" s="19" t="s">
        <v>0</v>
      </c>
      <c r="M199" s="18">
        <f>M200</f>
        <v>370621966.14000005</v>
      </c>
      <c r="N199" s="121">
        <v>0</v>
      </c>
      <c r="O199" s="121">
        <v>0</v>
      </c>
      <c r="P199" s="121">
        <f t="shared" si="12"/>
        <v>0</v>
      </c>
    </row>
    <row r="200" spans="1:16" ht="15.6" x14ac:dyDescent="0.25">
      <c r="A200" s="72" t="s">
        <v>54</v>
      </c>
      <c r="B200" s="19" t="s">
        <v>145</v>
      </c>
      <c r="C200" s="19" t="s">
        <v>12</v>
      </c>
      <c r="D200" s="19" t="s">
        <v>279</v>
      </c>
      <c r="E200" s="19" t="s">
        <v>33</v>
      </c>
      <c r="F200" s="19" t="s">
        <v>53</v>
      </c>
      <c r="G200" s="19" t="s">
        <v>55</v>
      </c>
      <c r="H200" s="19" t="s">
        <v>0</v>
      </c>
      <c r="I200" s="19" t="s">
        <v>0</v>
      </c>
      <c r="J200" s="19" t="s">
        <v>0</v>
      </c>
      <c r="K200" s="19" t="s">
        <v>0</v>
      </c>
      <c r="L200" s="19" t="s">
        <v>0</v>
      </c>
      <c r="M200" s="18">
        <f>M201+M205</f>
        <v>370621966.14000005</v>
      </c>
      <c r="N200" s="121">
        <v>0</v>
      </c>
      <c r="O200" s="121">
        <v>0</v>
      </c>
      <c r="P200" s="121">
        <f t="shared" si="12"/>
        <v>0</v>
      </c>
    </row>
    <row r="201" spans="1:16" ht="46.8" x14ac:dyDescent="0.25">
      <c r="A201" s="20" t="s">
        <v>240</v>
      </c>
      <c r="B201" s="19" t="s">
        <v>145</v>
      </c>
      <c r="C201" s="19" t="s">
        <v>12</v>
      </c>
      <c r="D201" s="19" t="s">
        <v>279</v>
      </c>
      <c r="E201" s="19" t="s">
        <v>33</v>
      </c>
      <c r="F201" s="19" t="s">
        <v>53</v>
      </c>
      <c r="G201" s="19" t="s">
        <v>55</v>
      </c>
      <c r="H201" s="19" t="s">
        <v>237</v>
      </c>
      <c r="I201" s="21" t="s">
        <v>0</v>
      </c>
      <c r="J201" s="21" t="s">
        <v>0</v>
      </c>
      <c r="K201" s="21" t="s">
        <v>0</v>
      </c>
      <c r="L201" s="21" t="s">
        <v>0</v>
      </c>
      <c r="M201" s="18">
        <f>M202</f>
        <v>86110284.420000002</v>
      </c>
      <c r="N201" s="121">
        <v>0</v>
      </c>
      <c r="O201" s="121">
        <v>0</v>
      </c>
      <c r="P201" s="121">
        <f t="shared" si="12"/>
        <v>0</v>
      </c>
    </row>
    <row r="202" spans="1:16" ht="46.8" x14ac:dyDescent="0.25">
      <c r="A202" s="20" t="s">
        <v>212</v>
      </c>
      <c r="B202" s="19" t="s">
        <v>145</v>
      </c>
      <c r="C202" s="19" t="s">
        <v>12</v>
      </c>
      <c r="D202" s="19" t="s">
        <v>279</v>
      </c>
      <c r="E202" s="19" t="s">
        <v>33</v>
      </c>
      <c r="F202" s="19" t="s">
        <v>53</v>
      </c>
      <c r="G202" s="19" t="s">
        <v>55</v>
      </c>
      <c r="H202" s="19" t="s">
        <v>237</v>
      </c>
      <c r="I202" s="19" t="s">
        <v>211</v>
      </c>
      <c r="J202" s="19" t="s">
        <v>0</v>
      </c>
      <c r="K202" s="19" t="s">
        <v>0</v>
      </c>
      <c r="L202" s="19" t="s">
        <v>0</v>
      </c>
      <c r="M202" s="18">
        <f>M203</f>
        <v>86110284.420000002</v>
      </c>
      <c r="N202" s="121">
        <v>0</v>
      </c>
      <c r="O202" s="121">
        <v>0</v>
      </c>
      <c r="P202" s="121">
        <f t="shared" si="12"/>
        <v>0</v>
      </c>
    </row>
    <row r="203" spans="1:16" ht="15.6" x14ac:dyDescent="0.25">
      <c r="A203" s="20" t="s">
        <v>219</v>
      </c>
      <c r="B203" s="73" t="s">
        <v>0</v>
      </c>
      <c r="C203" s="73" t="s">
        <v>0</v>
      </c>
      <c r="D203" s="73" t="s">
        <v>0</v>
      </c>
      <c r="E203" s="73" t="s">
        <v>0</v>
      </c>
      <c r="F203" s="73" t="s">
        <v>0</v>
      </c>
      <c r="G203" s="73" t="s">
        <v>0</v>
      </c>
      <c r="H203" s="73" t="s">
        <v>0</v>
      </c>
      <c r="I203" s="73" t="s">
        <v>0</v>
      </c>
      <c r="J203" s="73" t="s">
        <v>0</v>
      </c>
      <c r="K203" s="73" t="s">
        <v>0</v>
      </c>
      <c r="L203" s="73" t="s">
        <v>0</v>
      </c>
      <c r="M203" s="18">
        <f>M204</f>
        <v>86110284.420000002</v>
      </c>
      <c r="N203" s="121">
        <v>0</v>
      </c>
      <c r="O203" s="121">
        <v>0</v>
      </c>
      <c r="P203" s="121">
        <f t="shared" si="12"/>
        <v>0</v>
      </c>
    </row>
    <row r="204" spans="1:16" ht="31.2" x14ac:dyDescent="0.25">
      <c r="A204" s="82" t="s">
        <v>282</v>
      </c>
      <c r="B204" s="17" t="s">
        <v>145</v>
      </c>
      <c r="C204" s="17" t="s">
        <v>12</v>
      </c>
      <c r="D204" s="17" t="s">
        <v>279</v>
      </c>
      <c r="E204" s="17" t="s">
        <v>33</v>
      </c>
      <c r="F204" s="17" t="s">
        <v>53</v>
      </c>
      <c r="G204" s="17" t="s">
        <v>55</v>
      </c>
      <c r="H204" s="17" t="s">
        <v>237</v>
      </c>
      <c r="I204" s="17" t="s">
        <v>211</v>
      </c>
      <c r="J204" s="75" t="s">
        <v>58</v>
      </c>
      <c r="K204" s="95">
        <v>1.175</v>
      </c>
      <c r="L204" s="75" t="s">
        <v>46</v>
      </c>
      <c r="M204" s="77">
        <f>73998718.72+12111565.7</f>
        <v>86110284.420000002</v>
      </c>
      <c r="N204" s="121">
        <v>0</v>
      </c>
      <c r="O204" s="121">
        <v>0</v>
      </c>
      <c r="P204" s="121">
        <f t="shared" si="12"/>
        <v>0</v>
      </c>
    </row>
    <row r="205" spans="1:16" ht="46.8" x14ac:dyDescent="0.25">
      <c r="A205" s="20" t="s">
        <v>281</v>
      </c>
      <c r="B205" s="19" t="s">
        <v>145</v>
      </c>
      <c r="C205" s="19" t="s">
        <v>12</v>
      </c>
      <c r="D205" s="19" t="s">
        <v>279</v>
      </c>
      <c r="E205" s="19" t="s">
        <v>33</v>
      </c>
      <c r="F205" s="19" t="s">
        <v>53</v>
      </c>
      <c r="G205" s="19" t="s">
        <v>55</v>
      </c>
      <c r="H205" s="19" t="s">
        <v>278</v>
      </c>
      <c r="I205" s="21" t="s">
        <v>0</v>
      </c>
      <c r="J205" s="21" t="s">
        <v>0</v>
      </c>
      <c r="K205" s="21" t="s">
        <v>0</v>
      </c>
      <c r="L205" s="21" t="s">
        <v>0</v>
      </c>
      <c r="M205" s="18">
        <f>M206</f>
        <v>284511681.72000003</v>
      </c>
      <c r="N205" s="121">
        <v>0</v>
      </c>
      <c r="O205" s="121">
        <v>0</v>
      </c>
      <c r="P205" s="121">
        <f t="shared" si="12"/>
        <v>0</v>
      </c>
    </row>
    <row r="206" spans="1:16" ht="46.8" x14ac:dyDescent="0.25">
      <c r="A206" s="20" t="s">
        <v>212</v>
      </c>
      <c r="B206" s="19" t="s">
        <v>145</v>
      </c>
      <c r="C206" s="19" t="s">
        <v>12</v>
      </c>
      <c r="D206" s="19" t="s">
        <v>279</v>
      </c>
      <c r="E206" s="19" t="s">
        <v>33</v>
      </c>
      <c r="F206" s="19" t="s">
        <v>53</v>
      </c>
      <c r="G206" s="19" t="s">
        <v>55</v>
      </c>
      <c r="H206" s="19" t="s">
        <v>278</v>
      </c>
      <c r="I206" s="19" t="s">
        <v>211</v>
      </c>
      <c r="J206" s="19" t="s">
        <v>0</v>
      </c>
      <c r="K206" s="19" t="s">
        <v>0</v>
      </c>
      <c r="L206" s="19" t="s">
        <v>0</v>
      </c>
      <c r="M206" s="18">
        <f>M207</f>
        <v>284511681.72000003</v>
      </c>
      <c r="N206" s="121">
        <v>0</v>
      </c>
      <c r="O206" s="121">
        <v>0</v>
      </c>
      <c r="P206" s="121">
        <f t="shared" si="12"/>
        <v>0</v>
      </c>
    </row>
    <row r="207" spans="1:16" ht="15.6" x14ac:dyDescent="0.25">
      <c r="A207" s="20" t="s">
        <v>219</v>
      </c>
      <c r="B207" s="73" t="s">
        <v>0</v>
      </c>
      <c r="C207" s="73" t="s">
        <v>0</v>
      </c>
      <c r="D207" s="73" t="s">
        <v>0</v>
      </c>
      <c r="E207" s="73" t="s">
        <v>0</v>
      </c>
      <c r="F207" s="73" t="s">
        <v>0</v>
      </c>
      <c r="G207" s="73" t="s">
        <v>0</v>
      </c>
      <c r="H207" s="73" t="s">
        <v>0</v>
      </c>
      <c r="I207" s="73" t="s">
        <v>0</v>
      </c>
      <c r="J207" s="73" t="s">
        <v>0</v>
      </c>
      <c r="K207" s="73" t="s">
        <v>0</v>
      </c>
      <c r="L207" s="73" t="s">
        <v>0</v>
      </c>
      <c r="M207" s="18">
        <f>M208</f>
        <v>284511681.72000003</v>
      </c>
      <c r="N207" s="121">
        <v>0</v>
      </c>
      <c r="O207" s="121">
        <v>0</v>
      </c>
      <c r="P207" s="121">
        <f t="shared" si="12"/>
        <v>0</v>
      </c>
    </row>
    <row r="208" spans="1:16" ht="31.2" x14ac:dyDescent="0.25">
      <c r="A208" s="82" t="s">
        <v>280</v>
      </c>
      <c r="B208" s="17" t="s">
        <v>145</v>
      </c>
      <c r="C208" s="17" t="s">
        <v>12</v>
      </c>
      <c r="D208" s="17" t="s">
        <v>279</v>
      </c>
      <c r="E208" s="17" t="s">
        <v>33</v>
      </c>
      <c r="F208" s="17" t="s">
        <v>53</v>
      </c>
      <c r="G208" s="17" t="s">
        <v>55</v>
      </c>
      <c r="H208" s="17" t="s">
        <v>278</v>
      </c>
      <c r="I208" s="17" t="s">
        <v>211</v>
      </c>
      <c r="J208" s="75" t="s">
        <v>58</v>
      </c>
      <c r="K208" s="76">
        <v>2.02</v>
      </c>
      <c r="L208" s="75" t="s">
        <v>89</v>
      </c>
      <c r="M208" s="77">
        <f>222017934.78+62493746.94</f>
        <v>284511681.72000003</v>
      </c>
      <c r="N208" s="121">
        <v>0</v>
      </c>
      <c r="O208" s="121">
        <v>0</v>
      </c>
      <c r="P208" s="121">
        <f t="shared" si="12"/>
        <v>0</v>
      </c>
    </row>
    <row r="209" spans="1:16" ht="31.2" x14ac:dyDescent="0.25">
      <c r="A209" s="20" t="s">
        <v>277</v>
      </c>
      <c r="B209" s="19" t="s">
        <v>145</v>
      </c>
      <c r="C209" s="19" t="s">
        <v>12</v>
      </c>
      <c r="D209" s="19" t="s">
        <v>273</v>
      </c>
      <c r="E209" s="19" t="s">
        <v>0</v>
      </c>
      <c r="F209" s="19" t="s">
        <v>0</v>
      </c>
      <c r="G209" s="19" t="s">
        <v>0</v>
      </c>
      <c r="H209" s="21" t="s">
        <v>0</v>
      </c>
      <c r="I209" s="21" t="s">
        <v>0</v>
      </c>
      <c r="J209" s="21" t="s">
        <v>0</v>
      </c>
      <c r="K209" s="21" t="s">
        <v>0</v>
      </c>
      <c r="L209" s="21" t="s">
        <v>0</v>
      </c>
      <c r="M209" s="18">
        <f t="shared" ref="M209:O214" si="13">M210</f>
        <v>683460594.22000003</v>
      </c>
      <c r="N209" s="121">
        <f>N210</f>
        <v>72637290.890000001</v>
      </c>
      <c r="O209" s="121">
        <f t="shared" si="13"/>
        <v>69628530.799999997</v>
      </c>
      <c r="P209" s="121">
        <f t="shared" si="12"/>
        <v>10.187643792318944</v>
      </c>
    </row>
    <row r="210" spans="1:16" ht="15.6" x14ac:dyDescent="0.25">
      <c r="A210" s="20" t="s">
        <v>32</v>
      </c>
      <c r="B210" s="19" t="s">
        <v>145</v>
      </c>
      <c r="C210" s="19" t="s">
        <v>12</v>
      </c>
      <c r="D210" s="19" t="s">
        <v>273</v>
      </c>
      <c r="E210" s="19" t="s">
        <v>33</v>
      </c>
      <c r="F210" s="19" t="s">
        <v>0</v>
      </c>
      <c r="G210" s="19" t="s">
        <v>0</v>
      </c>
      <c r="H210" s="21" t="s">
        <v>0</v>
      </c>
      <c r="I210" s="21" t="s">
        <v>0</v>
      </c>
      <c r="J210" s="21" t="s">
        <v>0</v>
      </c>
      <c r="K210" s="21" t="s">
        <v>0</v>
      </c>
      <c r="L210" s="21" t="s">
        <v>0</v>
      </c>
      <c r="M210" s="18">
        <f t="shared" si="13"/>
        <v>683460594.22000003</v>
      </c>
      <c r="N210" s="121">
        <f t="shared" si="13"/>
        <v>72637290.890000001</v>
      </c>
      <c r="O210" s="121">
        <f t="shared" si="13"/>
        <v>69628530.799999997</v>
      </c>
      <c r="P210" s="121">
        <f t="shared" si="12"/>
        <v>10.187643792318944</v>
      </c>
    </row>
    <row r="211" spans="1:16" ht="15.6" x14ac:dyDescent="0.25">
      <c r="A211" s="72" t="s">
        <v>52</v>
      </c>
      <c r="B211" s="19" t="s">
        <v>145</v>
      </c>
      <c r="C211" s="19" t="s">
        <v>12</v>
      </c>
      <c r="D211" s="19" t="s">
        <v>273</v>
      </c>
      <c r="E211" s="19" t="s">
        <v>33</v>
      </c>
      <c r="F211" s="19" t="s">
        <v>53</v>
      </c>
      <c r="G211" s="19" t="s">
        <v>0</v>
      </c>
      <c r="H211" s="19" t="s">
        <v>0</v>
      </c>
      <c r="I211" s="19" t="s">
        <v>0</v>
      </c>
      <c r="J211" s="19" t="s">
        <v>0</v>
      </c>
      <c r="K211" s="19" t="s">
        <v>0</v>
      </c>
      <c r="L211" s="19" t="s">
        <v>0</v>
      </c>
      <c r="M211" s="18">
        <f t="shared" si="13"/>
        <v>683460594.22000003</v>
      </c>
      <c r="N211" s="121">
        <f t="shared" si="13"/>
        <v>72637290.890000001</v>
      </c>
      <c r="O211" s="121">
        <f t="shared" si="13"/>
        <v>69628530.799999997</v>
      </c>
      <c r="P211" s="121">
        <f t="shared" si="12"/>
        <v>10.187643792318944</v>
      </c>
    </row>
    <row r="212" spans="1:16" ht="15.6" x14ac:dyDescent="0.25">
      <c r="A212" s="72" t="s">
        <v>54</v>
      </c>
      <c r="B212" s="19" t="s">
        <v>145</v>
      </c>
      <c r="C212" s="19" t="s">
        <v>12</v>
      </c>
      <c r="D212" s="19" t="s">
        <v>273</v>
      </c>
      <c r="E212" s="19" t="s">
        <v>33</v>
      </c>
      <c r="F212" s="19" t="s">
        <v>53</v>
      </c>
      <c r="G212" s="19" t="s">
        <v>55</v>
      </c>
      <c r="H212" s="19" t="s">
        <v>0</v>
      </c>
      <c r="I212" s="19" t="s">
        <v>0</v>
      </c>
      <c r="J212" s="19" t="s">
        <v>0</v>
      </c>
      <c r="K212" s="19" t="s">
        <v>0</v>
      </c>
      <c r="L212" s="19" t="s">
        <v>0</v>
      </c>
      <c r="M212" s="18">
        <f t="shared" si="13"/>
        <v>683460594.22000003</v>
      </c>
      <c r="N212" s="121">
        <f t="shared" si="13"/>
        <v>72637290.890000001</v>
      </c>
      <c r="O212" s="121">
        <f t="shared" si="13"/>
        <v>69628530.799999997</v>
      </c>
      <c r="P212" s="121">
        <f t="shared" si="12"/>
        <v>10.187643792318944</v>
      </c>
    </row>
    <row r="213" spans="1:16" ht="62.4" x14ac:dyDescent="0.25">
      <c r="A213" s="20" t="s">
        <v>276</v>
      </c>
      <c r="B213" s="19" t="s">
        <v>145</v>
      </c>
      <c r="C213" s="19" t="s">
        <v>12</v>
      </c>
      <c r="D213" s="19" t="s">
        <v>273</v>
      </c>
      <c r="E213" s="19" t="s">
        <v>33</v>
      </c>
      <c r="F213" s="19" t="s">
        <v>53</v>
      </c>
      <c r="G213" s="19" t="s">
        <v>55</v>
      </c>
      <c r="H213" s="19" t="s">
        <v>272</v>
      </c>
      <c r="I213" s="21" t="s">
        <v>0</v>
      </c>
      <c r="J213" s="21" t="s">
        <v>0</v>
      </c>
      <c r="K213" s="21" t="s">
        <v>0</v>
      </c>
      <c r="L213" s="21" t="s">
        <v>0</v>
      </c>
      <c r="M213" s="18">
        <f t="shared" si="13"/>
        <v>683460594.22000003</v>
      </c>
      <c r="N213" s="121">
        <f t="shared" si="13"/>
        <v>72637290.890000001</v>
      </c>
      <c r="O213" s="121">
        <f t="shared" si="13"/>
        <v>69628530.799999997</v>
      </c>
      <c r="P213" s="121">
        <f t="shared" si="12"/>
        <v>10.187643792318944</v>
      </c>
    </row>
    <row r="214" spans="1:16" ht="15.6" x14ac:dyDescent="0.25">
      <c r="A214" s="20" t="s">
        <v>275</v>
      </c>
      <c r="B214" s="19" t="s">
        <v>145</v>
      </c>
      <c r="C214" s="19" t="s">
        <v>12</v>
      </c>
      <c r="D214" s="19" t="s">
        <v>273</v>
      </c>
      <c r="E214" s="19" t="s">
        <v>33</v>
      </c>
      <c r="F214" s="19" t="s">
        <v>53</v>
      </c>
      <c r="G214" s="19" t="s">
        <v>55</v>
      </c>
      <c r="H214" s="19" t="s">
        <v>272</v>
      </c>
      <c r="I214" s="19" t="s">
        <v>271</v>
      </c>
      <c r="J214" s="19" t="s">
        <v>0</v>
      </c>
      <c r="K214" s="19" t="s">
        <v>0</v>
      </c>
      <c r="L214" s="19" t="s">
        <v>0</v>
      </c>
      <c r="M214" s="18">
        <f t="shared" si="13"/>
        <v>683460594.22000003</v>
      </c>
      <c r="N214" s="121">
        <f>N215</f>
        <v>72637290.890000001</v>
      </c>
      <c r="O214" s="121">
        <f>O215</f>
        <v>69628530.799999997</v>
      </c>
      <c r="P214" s="121">
        <f t="shared" si="12"/>
        <v>10.187643792318944</v>
      </c>
    </row>
    <row r="215" spans="1:16" ht="15.6" x14ac:dyDescent="0.25">
      <c r="A215" s="20" t="s">
        <v>219</v>
      </c>
      <c r="B215" s="73" t="s">
        <v>0</v>
      </c>
      <c r="C215" s="73" t="s">
        <v>0</v>
      </c>
      <c r="D215" s="73" t="s">
        <v>0</v>
      </c>
      <c r="E215" s="73" t="s">
        <v>0</v>
      </c>
      <c r="F215" s="73" t="s">
        <v>0</v>
      </c>
      <c r="G215" s="73" t="s">
        <v>0</v>
      </c>
      <c r="H215" s="73" t="s">
        <v>0</v>
      </c>
      <c r="I215" s="73" t="s">
        <v>0</v>
      </c>
      <c r="J215" s="73" t="s">
        <v>0</v>
      </c>
      <c r="K215" s="73" t="s">
        <v>0</v>
      </c>
      <c r="L215" s="73" t="s">
        <v>0</v>
      </c>
      <c r="M215" s="18">
        <f>M216+M217</f>
        <v>683460594.22000003</v>
      </c>
      <c r="N215" s="121">
        <f>N216+N217</f>
        <v>72637290.890000001</v>
      </c>
      <c r="O215" s="121">
        <f>O216+O217</f>
        <v>69628530.799999997</v>
      </c>
      <c r="P215" s="121">
        <f t="shared" si="12"/>
        <v>10.187643792318944</v>
      </c>
    </row>
    <row r="216" spans="1:16" ht="46.8" x14ac:dyDescent="0.25">
      <c r="A216" s="82" t="s">
        <v>274</v>
      </c>
      <c r="B216" s="17" t="s">
        <v>145</v>
      </c>
      <c r="C216" s="17" t="s">
        <v>12</v>
      </c>
      <c r="D216" s="17" t="s">
        <v>273</v>
      </c>
      <c r="E216" s="17" t="s">
        <v>33</v>
      </c>
      <c r="F216" s="17" t="s">
        <v>53</v>
      </c>
      <c r="G216" s="17" t="s">
        <v>55</v>
      </c>
      <c r="H216" s="17" t="s">
        <v>272</v>
      </c>
      <c r="I216" s="17" t="s">
        <v>271</v>
      </c>
      <c r="J216" s="75" t="s">
        <v>58</v>
      </c>
      <c r="K216" s="76">
        <v>0.59</v>
      </c>
      <c r="L216" s="75" t="s">
        <v>60</v>
      </c>
      <c r="M216" s="77">
        <f>506290400+115798475.63</f>
        <v>622088875.63</v>
      </c>
      <c r="N216" s="121">
        <v>66702784.969999999</v>
      </c>
      <c r="O216" s="121">
        <v>63694024.880000003</v>
      </c>
      <c r="P216" s="121">
        <f t="shared" si="12"/>
        <v>10.238733945450477</v>
      </c>
    </row>
    <row r="217" spans="1:16" ht="46.8" x14ac:dyDescent="0.25">
      <c r="A217" s="82" t="s">
        <v>415</v>
      </c>
      <c r="B217" s="17" t="s">
        <v>145</v>
      </c>
      <c r="C217" s="17" t="s">
        <v>12</v>
      </c>
      <c r="D217" s="17" t="s">
        <v>273</v>
      </c>
      <c r="E217" s="17" t="s">
        <v>33</v>
      </c>
      <c r="F217" s="17" t="s">
        <v>53</v>
      </c>
      <c r="G217" s="17" t="s">
        <v>55</v>
      </c>
      <c r="H217" s="17" t="s">
        <v>272</v>
      </c>
      <c r="I217" s="17" t="s">
        <v>271</v>
      </c>
      <c r="J217" s="75" t="s">
        <v>58</v>
      </c>
      <c r="K217" s="76">
        <v>0.59</v>
      </c>
      <c r="L217" s="75">
        <v>2022</v>
      </c>
      <c r="M217" s="77">
        <f>44421101.13+16950617.46</f>
        <v>61371718.590000004</v>
      </c>
      <c r="N217" s="121">
        <v>5934505.9199999999</v>
      </c>
      <c r="O217" s="121">
        <v>5934505.9199999999</v>
      </c>
      <c r="P217" s="121">
        <f t="shared" si="12"/>
        <v>9.6697730751945681</v>
      </c>
    </row>
    <row r="218" spans="1:16" ht="31.2" x14ac:dyDescent="0.25">
      <c r="A218" s="20" t="s">
        <v>30</v>
      </c>
      <c r="B218" s="19" t="s">
        <v>145</v>
      </c>
      <c r="C218" s="19" t="s">
        <v>15</v>
      </c>
      <c r="D218" s="19" t="s">
        <v>0</v>
      </c>
      <c r="E218" s="19" t="s">
        <v>0</v>
      </c>
      <c r="F218" s="19" t="s">
        <v>0</v>
      </c>
      <c r="G218" s="19" t="s">
        <v>0</v>
      </c>
      <c r="H218" s="21" t="s">
        <v>0</v>
      </c>
      <c r="I218" s="21" t="s">
        <v>0</v>
      </c>
      <c r="J218" s="21" t="s">
        <v>0</v>
      </c>
      <c r="K218" s="21" t="s">
        <v>0</v>
      </c>
      <c r="L218" s="21" t="s">
        <v>0</v>
      </c>
      <c r="M218" s="18">
        <f t="shared" ref="M218:M223" si="14">M219</f>
        <v>1088177.5</v>
      </c>
      <c r="N218" s="121">
        <v>0</v>
      </c>
      <c r="O218" s="121">
        <v>0</v>
      </c>
      <c r="P218" s="121">
        <f t="shared" si="12"/>
        <v>0</v>
      </c>
    </row>
    <row r="219" spans="1:16" ht="46.8" x14ac:dyDescent="0.25">
      <c r="A219" s="20" t="s">
        <v>270</v>
      </c>
      <c r="B219" s="19" t="s">
        <v>145</v>
      </c>
      <c r="C219" s="19" t="s">
        <v>15</v>
      </c>
      <c r="D219" s="19" t="s">
        <v>36</v>
      </c>
      <c r="E219" s="19" t="s">
        <v>0</v>
      </c>
      <c r="F219" s="19" t="s">
        <v>0</v>
      </c>
      <c r="G219" s="19" t="s">
        <v>0</v>
      </c>
      <c r="H219" s="21" t="s">
        <v>0</v>
      </c>
      <c r="I219" s="21" t="s">
        <v>0</v>
      </c>
      <c r="J219" s="21" t="s">
        <v>0</v>
      </c>
      <c r="K219" s="21" t="s">
        <v>0</v>
      </c>
      <c r="L219" s="21" t="s">
        <v>0</v>
      </c>
      <c r="M219" s="18">
        <f t="shared" si="14"/>
        <v>1088177.5</v>
      </c>
      <c r="N219" s="121">
        <v>0</v>
      </c>
      <c r="O219" s="121">
        <v>0</v>
      </c>
      <c r="P219" s="121">
        <f t="shared" si="12"/>
        <v>0</v>
      </c>
    </row>
    <row r="220" spans="1:16" ht="15.6" x14ac:dyDescent="0.25">
      <c r="A220" s="20" t="s">
        <v>32</v>
      </c>
      <c r="B220" s="19" t="s">
        <v>145</v>
      </c>
      <c r="C220" s="19" t="s">
        <v>15</v>
      </c>
      <c r="D220" s="19" t="s">
        <v>36</v>
      </c>
      <c r="E220" s="19" t="s">
        <v>33</v>
      </c>
      <c r="F220" s="19" t="s">
        <v>0</v>
      </c>
      <c r="G220" s="19" t="s">
        <v>0</v>
      </c>
      <c r="H220" s="21" t="s">
        <v>0</v>
      </c>
      <c r="I220" s="21" t="s">
        <v>0</v>
      </c>
      <c r="J220" s="21" t="s">
        <v>0</v>
      </c>
      <c r="K220" s="21" t="s">
        <v>0</v>
      </c>
      <c r="L220" s="21" t="s">
        <v>0</v>
      </c>
      <c r="M220" s="18">
        <f t="shared" si="14"/>
        <v>1088177.5</v>
      </c>
      <c r="N220" s="121">
        <v>0</v>
      </c>
      <c r="O220" s="121">
        <v>0</v>
      </c>
      <c r="P220" s="121">
        <f t="shared" si="12"/>
        <v>0</v>
      </c>
    </row>
    <row r="221" spans="1:16" ht="15.6" x14ac:dyDescent="0.25">
      <c r="A221" s="72" t="s">
        <v>66</v>
      </c>
      <c r="B221" s="19" t="s">
        <v>145</v>
      </c>
      <c r="C221" s="19" t="s">
        <v>15</v>
      </c>
      <c r="D221" s="19" t="s">
        <v>36</v>
      </c>
      <c r="E221" s="19" t="s">
        <v>33</v>
      </c>
      <c r="F221" s="19" t="s">
        <v>67</v>
      </c>
      <c r="G221" s="19" t="s">
        <v>0</v>
      </c>
      <c r="H221" s="19" t="s">
        <v>0</v>
      </c>
      <c r="I221" s="19" t="s">
        <v>0</v>
      </c>
      <c r="J221" s="19" t="s">
        <v>0</v>
      </c>
      <c r="K221" s="19" t="s">
        <v>0</v>
      </c>
      <c r="L221" s="19" t="s">
        <v>0</v>
      </c>
      <c r="M221" s="18">
        <f t="shared" si="14"/>
        <v>1088177.5</v>
      </c>
      <c r="N221" s="121">
        <v>0</v>
      </c>
      <c r="O221" s="121">
        <v>0</v>
      </c>
      <c r="P221" s="121">
        <f t="shared" si="12"/>
        <v>0</v>
      </c>
    </row>
    <row r="222" spans="1:16" ht="15.6" x14ac:dyDescent="0.25">
      <c r="A222" s="72" t="s">
        <v>68</v>
      </c>
      <c r="B222" s="19" t="s">
        <v>145</v>
      </c>
      <c r="C222" s="19" t="s">
        <v>15</v>
      </c>
      <c r="D222" s="19" t="s">
        <v>36</v>
      </c>
      <c r="E222" s="19" t="s">
        <v>33</v>
      </c>
      <c r="F222" s="19" t="s">
        <v>67</v>
      </c>
      <c r="G222" s="19" t="s">
        <v>29</v>
      </c>
      <c r="H222" s="19" t="s">
        <v>0</v>
      </c>
      <c r="I222" s="19" t="s">
        <v>0</v>
      </c>
      <c r="J222" s="19" t="s">
        <v>0</v>
      </c>
      <c r="K222" s="19" t="s">
        <v>0</v>
      </c>
      <c r="L222" s="19" t="s">
        <v>0</v>
      </c>
      <c r="M222" s="18">
        <f t="shared" si="14"/>
        <v>1088177.5</v>
      </c>
      <c r="N222" s="121">
        <v>0</v>
      </c>
      <c r="O222" s="121">
        <v>0</v>
      </c>
      <c r="P222" s="121">
        <f t="shared" si="12"/>
        <v>0</v>
      </c>
    </row>
    <row r="223" spans="1:16" ht="31.2" x14ac:dyDescent="0.25">
      <c r="A223" s="20" t="s">
        <v>220</v>
      </c>
      <c r="B223" s="19" t="s">
        <v>145</v>
      </c>
      <c r="C223" s="19" t="s">
        <v>15</v>
      </c>
      <c r="D223" s="19" t="s">
        <v>36</v>
      </c>
      <c r="E223" s="19" t="s">
        <v>33</v>
      </c>
      <c r="F223" s="19" t="s">
        <v>67</v>
      </c>
      <c r="G223" s="19" t="s">
        <v>29</v>
      </c>
      <c r="H223" s="19" t="s">
        <v>217</v>
      </c>
      <c r="I223" s="21" t="s">
        <v>0</v>
      </c>
      <c r="J223" s="21" t="s">
        <v>0</v>
      </c>
      <c r="K223" s="21" t="s">
        <v>0</v>
      </c>
      <c r="L223" s="21" t="s">
        <v>0</v>
      </c>
      <c r="M223" s="18">
        <f t="shared" si="14"/>
        <v>1088177.5</v>
      </c>
      <c r="N223" s="121">
        <v>0</v>
      </c>
      <c r="O223" s="121">
        <v>0</v>
      </c>
      <c r="P223" s="121">
        <f t="shared" si="12"/>
        <v>0</v>
      </c>
    </row>
    <row r="224" spans="1:16" ht="46.8" x14ac:dyDescent="0.25">
      <c r="A224" s="20" t="s">
        <v>212</v>
      </c>
      <c r="B224" s="19" t="s">
        <v>145</v>
      </c>
      <c r="C224" s="19" t="s">
        <v>15</v>
      </c>
      <c r="D224" s="19" t="s">
        <v>36</v>
      </c>
      <c r="E224" s="19" t="s">
        <v>33</v>
      </c>
      <c r="F224" s="19" t="s">
        <v>67</v>
      </c>
      <c r="G224" s="19" t="s">
        <v>29</v>
      </c>
      <c r="H224" s="19" t="s">
        <v>217</v>
      </c>
      <c r="I224" s="19" t="s">
        <v>211</v>
      </c>
      <c r="J224" s="19" t="s">
        <v>0</v>
      </c>
      <c r="K224" s="19" t="s">
        <v>0</v>
      </c>
      <c r="L224" s="19" t="s">
        <v>0</v>
      </c>
      <c r="M224" s="18">
        <f>M225</f>
        <v>1088177.5</v>
      </c>
      <c r="N224" s="121">
        <v>0</v>
      </c>
      <c r="O224" s="121">
        <v>0</v>
      </c>
      <c r="P224" s="121">
        <f t="shared" si="12"/>
        <v>0</v>
      </c>
    </row>
    <row r="225" spans="1:16" ht="31.2" x14ac:dyDescent="0.25">
      <c r="A225" s="87" t="s">
        <v>298</v>
      </c>
      <c r="B225" s="73" t="s">
        <v>0</v>
      </c>
      <c r="C225" s="73" t="s">
        <v>0</v>
      </c>
      <c r="D225" s="73" t="s">
        <v>0</v>
      </c>
      <c r="E225" s="73" t="s">
        <v>0</v>
      </c>
      <c r="F225" s="73" t="s">
        <v>0</v>
      </c>
      <c r="G225" s="73" t="s">
        <v>0</v>
      </c>
      <c r="H225" s="73" t="s">
        <v>0</v>
      </c>
      <c r="I225" s="73" t="s">
        <v>0</v>
      </c>
      <c r="J225" s="73" t="s">
        <v>0</v>
      </c>
      <c r="K225" s="73" t="s">
        <v>0</v>
      </c>
      <c r="L225" s="73" t="s">
        <v>0</v>
      </c>
      <c r="M225" s="18">
        <f>M226</f>
        <v>1088177.5</v>
      </c>
      <c r="N225" s="121">
        <v>0</v>
      </c>
      <c r="O225" s="121">
        <v>0</v>
      </c>
      <c r="P225" s="121">
        <f t="shared" si="12"/>
        <v>0</v>
      </c>
    </row>
    <row r="226" spans="1:16" ht="46.8" x14ac:dyDescent="0.25">
      <c r="A226" s="82" t="s">
        <v>268</v>
      </c>
      <c r="B226" s="17" t="s">
        <v>145</v>
      </c>
      <c r="C226" s="17" t="s">
        <v>15</v>
      </c>
      <c r="D226" s="17" t="s">
        <v>36</v>
      </c>
      <c r="E226" s="17" t="s">
        <v>33</v>
      </c>
      <c r="F226" s="17" t="s">
        <v>67</v>
      </c>
      <c r="G226" s="17" t="s">
        <v>29</v>
      </c>
      <c r="H226" s="17" t="s">
        <v>217</v>
      </c>
      <c r="I226" s="17" t="s">
        <v>211</v>
      </c>
      <c r="J226" s="75" t="s">
        <v>230</v>
      </c>
      <c r="K226" s="76">
        <v>306</v>
      </c>
      <c r="L226" s="75" t="s">
        <v>46</v>
      </c>
      <c r="M226" s="77">
        <v>1088177.5</v>
      </c>
      <c r="N226" s="121">
        <v>0</v>
      </c>
      <c r="O226" s="121">
        <v>0</v>
      </c>
      <c r="P226" s="121">
        <f t="shared" si="12"/>
        <v>0</v>
      </c>
    </row>
    <row r="227" spans="1:16" ht="46.8" x14ac:dyDescent="0.25">
      <c r="A227" s="20" t="s">
        <v>267</v>
      </c>
      <c r="B227" s="19" t="s">
        <v>145</v>
      </c>
      <c r="C227" s="19" t="s">
        <v>15</v>
      </c>
      <c r="D227" s="19" t="s">
        <v>53</v>
      </c>
      <c r="E227" s="19" t="s">
        <v>0</v>
      </c>
      <c r="F227" s="19" t="s">
        <v>0</v>
      </c>
      <c r="G227" s="19" t="s">
        <v>0</v>
      </c>
      <c r="H227" s="21" t="s">
        <v>0</v>
      </c>
      <c r="I227" s="21" t="s">
        <v>0</v>
      </c>
      <c r="J227" s="21" t="s">
        <v>0</v>
      </c>
      <c r="K227" s="21" t="s">
        <v>0</v>
      </c>
      <c r="L227" s="21" t="s">
        <v>0</v>
      </c>
      <c r="M227" s="18">
        <f>M228</f>
        <v>98355605.590000004</v>
      </c>
      <c r="N227" s="121">
        <v>0</v>
      </c>
      <c r="O227" s="121">
        <v>0</v>
      </c>
      <c r="P227" s="121">
        <f t="shared" si="12"/>
        <v>0</v>
      </c>
    </row>
    <row r="228" spans="1:16" ht="15.6" x14ac:dyDescent="0.25">
      <c r="A228" s="20" t="s">
        <v>32</v>
      </c>
      <c r="B228" s="19" t="s">
        <v>145</v>
      </c>
      <c r="C228" s="19" t="s">
        <v>15</v>
      </c>
      <c r="D228" s="19" t="s">
        <v>53</v>
      </c>
      <c r="E228" s="19" t="s">
        <v>33</v>
      </c>
      <c r="F228" s="19" t="s">
        <v>0</v>
      </c>
      <c r="G228" s="19" t="s">
        <v>0</v>
      </c>
      <c r="H228" s="21" t="s">
        <v>0</v>
      </c>
      <c r="I228" s="21" t="s">
        <v>0</v>
      </c>
      <c r="J228" s="21" t="s">
        <v>0</v>
      </c>
      <c r="K228" s="21" t="s">
        <v>0</v>
      </c>
      <c r="L228" s="21" t="s">
        <v>0</v>
      </c>
      <c r="M228" s="18">
        <f>M229</f>
        <v>98355605.590000004</v>
      </c>
      <c r="N228" s="121">
        <v>0</v>
      </c>
      <c r="O228" s="121">
        <v>0</v>
      </c>
      <c r="P228" s="121">
        <f t="shared" si="12"/>
        <v>0</v>
      </c>
    </row>
    <row r="229" spans="1:16" ht="15.6" x14ac:dyDescent="0.25">
      <c r="A229" s="72" t="s">
        <v>66</v>
      </c>
      <c r="B229" s="19" t="s">
        <v>145</v>
      </c>
      <c r="C229" s="19" t="s">
        <v>15</v>
      </c>
      <c r="D229" s="19" t="s">
        <v>53</v>
      </c>
      <c r="E229" s="19" t="s">
        <v>33</v>
      </c>
      <c r="F229" s="19" t="s">
        <v>67</v>
      </c>
      <c r="G229" s="19" t="s">
        <v>0</v>
      </c>
      <c r="H229" s="19" t="s">
        <v>0</v>
      </c>
      <c r="I229" s="19" t="s">
        <v>0</v>
      </c>
      <c r="J229" s="19" t="s">
        <v>0</v>
      </c>
      <c r="K229" s="19" t="s">
        <v>0</v>
      </c>
      <c r="L229" s="19" t="s">
        <v>0</v>
      </c>
      <c r="M229" s="18">
        <f>M230</f>
        <v>98355605.590000004</v>
      </c>
      <c r="N229" s="121">
        <v>0</v>
      </c>
      <c r="O229" s="121">
        <v>0</v>
      </c>
      <c r="P229" s="121">
        <f t="shared" si="12"/>
        <v>0</v>
      </c>
    </row>
    <row r="230" spans="1:16" ht="15.6" x14ac:dyDescent="0.25">
      <c r="A230" s="72" t="s">
        <v>68</v>
      </c>
      <c r="B230" s="19" t="s">
        <v>145</v>
      </c>
      <c r="C230" s="19" t="s">
        <v>15</v>
      </c>
      <c r="D230" s="19" t="s">
        <v>53</v>
      </c>
      <c r="E230" s="19" t="s">
        <v>33</v>
      </c>
      <c r="F230" s="19" t="s">
        <v>67</v>
      </c>
      <c r="G230" s="19" t="s">
        <v>29</v>
      </c>
      <c r="H230" s="19" t="s">
        <v>0</v>
      </c>
      <c r="I230" s="19" t="s">
        <v>0</v>
      </c>
      <c r="J230" s="19" t="s">
        <v>0</v>
      </c>
      <c r="K230" s="19" t="s">
        <v>0</v>
      </c>
      <c r="L230" s="19" t="s">
        <v>0</v>
      </c>
      <c r="M230" s="18">
        <f>M231</f>
        <v>98355605.590000004</v>
      </c>
      <c r="N230" s="121">
        <v>0</v>
      </c>
      <c r="O230" s="121">
        <v>0</v>
      </c>
      <c r="P230" s="121">
        <f t="shared" si="12"/>
        <v>0</v>
      </c>
    </row>
    <row r="231" spans="1:16" ht="31.2" x14ac:dyDescent="0.25">
      <c r="A231" s="20" t="s">
        <v>220</v>
      </c>
      <c r="B231" s="19" t="s">
        <v>145</v>
      </c>
      <c r="C231" s="19" t="s">
        <v>15</v>
      </c>
      <c r="D231" s="19" t="s">
        <v>53</v>
      </c>
      <c r="E231" s="19" t="s">
        <v>33</v>
      </c>
      <c r="F231" s="19" t="s">
        <v>67</v>
      </c>
      <c r="G231" s="19" t="s">
        <v>29</v>
      </c>
      <c r="H231" s="19" t="s">
        <v>217</v>
      </c>
      <c r="I231" s="21" t="s">
        <v>0</v>
      </c>
      <c r="J231" s="21" t="s">
        <v>0</v>
      </c>
      <c r="K231" s="21" t="s">
        <v>0</v>
      </c>
      <c r="L231" s="21" t="s">
        <v>0</v>
      </c>
      <c r="M231" s="18">
        <f>M232</f>
        <v>98355605.590000004</v>
      </c>
      <c r="N231" s="121">
        <v>0</v>
      </c>
      <c r="O231" s="121">
        <v>0</v>
      </c>
      <c r="P231" s="121">
        <f t="shared" si="12"/>
        <v>0</v>
      </c>
    </row>
    <row r="232" spans="1:16" ht="46.8" x14ac:dyDescent="0.25">
      <c r="A232" s="20" t="s">
        <v>212</v>
      </c>
      <c r="B232" s="19" t="s">
        <v>145</v>
      </c>
      <c r="C232" s="19" t="s">
        <v>15</v>
      </c>
      <c r="D232" s="19" t="s">
        <v>53</v>
      </c>
      <c r="E232" s="19" t="s">
        <v>33</v>
      </c>
      <c r="F232" s="19" t="s">
        <v>67</v>
      </c>
      <c r="G232" s="19" t="s">
        <v>29</v>
      </c>
      <c r="H232" s="19" t="s">
        <v>217</v>
      </c>
      <c r="I232" s="19" t="s">
        <v>211</v>
      </c>
      <c r="J232" s="19" t="s">
        <v>0</v>
      </c>
      <c r="K232" s="19" t="s">
        <v>0</v>
      </c>
      <c r="L232" s="19" t="s">
        <v>0</v>
      </c>
      <c r="M232" s="18">
        <f>M233+M238+M242+M244+M246+M236</f>
        <v>98355605.590000004</v>
      </c>
      <c r="N232" s="121">
        <v>0</v>
      </c>
      <c r="O232" s="121">
        <v>0</v>
      </c>
      <c r="P232" s="121">
        <f t="shared" si="12"/>
        <v>0</v>
      </c>
    </row>
    <row r="233" spans="1:16" ht="15.6" x14ac:dyDescent="0.25">
      <c r="A233" s="20" t="s">
        <v>219</v>
      </c>
      <c r="B233" s="73" t="s">
        <v>0</v>
      </c>
      <c r="C233" s="73" t="s">
        <v>0</v>
      </c>
      <c r="D233" s="73" t="s">
        <v>0</v>
      </c>
      <c r="E233" s="73" t="s">
        <v>0</v>
      </c>
      <c r="F233" s="73" t="s">
        <v>0</v>
      </c>
      <c r="G233" s="73" t="s">
        <v>0</v>
      </c>
      <c r="H233" s="73" t="s">
        <v>0</v>
      </c>
      <c r="I233" s="73" t="s">
        <v>0</v>
      </c>
      <c r="J233" s="73" t="s">
        <v>0</v>
      </c>
      <c r="K233" s="73" t="s">
        <v>0</v>
      </c>
      <c r="L233" s="73" t="s">
        <v>0</v>
      </c>
      <c r="M233" s="18">
        <f>M234+M235</f>
        <v>47794575.899999999</v>
      </c>
      <c r="N233" s="121">
        <v>0</v>
      </c>
      <c r="O233" s="121">
        <v>0</v>
      </c>
      <c r="P233" s="121">
        <f t="shared" si="12"/>
        <v>0</v>
      </c>
    </row>
    <row r="234" spans="1:16" ht="31.2" x14ac:dyDescent="0.25">
      <c r="A234" s="82" t="s">
        <v>266</v>
      </c>
      <c r="B234" s="17" t="s">
        <v>145</v>
      </c>
      <c r="C234" s="17" t="s">
        <v>15</v>
      </c>
      <c r="D234" s="17" t="s">
        <v>53</v>
      </c>
      <c r="E234" s="17" t="s">
        <v>33</v>
      </c>
      <c r="F234" s="17" t="s">
        <v>67</v>
      </c>
      <c r="G234" s="17" t="s">
        <v>29</v>
      </c>
      <c r="H234" s="17" t="s">
        <v>217</v>
      </c>
      <c r="I234" s="17" t="s">
        <v>211</v>
      </c>
      <c r="J234" s="75" t="s">
        <v>230</v>
      </c>
      <c r="K234" s="76">
        <v>6782.5</v>
      </c>
      <c r="L234" s="75" t="s">
        <v>46</v>
      </c>
      <c r="M234" s="77">
        <f>38455506+4589069.9</f>
        <v>43044575.899999999</v>
      </c>
      <c r="N234" s="121">
        <v>0</v>
      </c>
      <c r="O234" s="121">
        <v>0</v>
      </c>
      <c r="P234" s="121">
        <f t="shared" si="12"/>
        <v>0</v>
      </c>
    </row>
    <row r="235" spans="1:16" ht="46.8" x14ac:dyDescent="0.25">
      <c r="A235" s="82" t="s">
        <v>265</v>
      </c>
      <c r="B235" s="17" t="s">
        <v>145</v>
      </c>
      <c r="C235" s="17" t="s">
        <v>15</v>
      </c>
      <c r="D235" s="17" t="s">
        <v>53</v>
      </c>
      <c r="E235" s="17" t="s">
        <v>33</v>
      </c>
      <c r="F235" s="17" t="s">
        <v>67</v>
      </c>
      <c r="G235" s="17" t="s">
        <v>29</v>
      </c>
      <c r="H235" s="17" t="s">
        <v>217</v>
      </c>
      <c r="I235" s="17" t="s">
        <v>211</v>
      </c>
      <c r="J235" s="75" t="s">
        <v>253</v>
      </c>
      <c r="K235" s="76">
        <v>58.1</v>
      </c>
      <c r="L235" s="75" t="s">
        <v>46</v>
      </c>
      <c r="M235" s="77">
        <v>4750000</v>
      </c>
      <c r="N235" s="121">
        <v>0</v>
      </c>
      <c r="O235" s="121">
        <v>0</v>
      </c>
      <c r="P235" s="121">
        <f t="shared" si="12"/>
        <v>0</v>
      </c>
    </row>
    <row r="236" spans="1:16" ht="15.6" x14ac:dyDescent="0.25">
      <c r="A236" s="71" t="s">
        <v>263</v>
      </c>
      <c r="B236" s="73" t="s">
        <v>0</v>
      </c>
      <c r="C236" s="73" t="s">
        <v>0</v>
      </c>
      <c r="D236" s="73" t="s">
        <v>0</v>
      </c>
      <c r="E236" s="73" t="s">
        <v>0</v>
      </c>
      <c r="F236" s="73" t="s">
        <v>0</v>
      </c>
      <c r="G236" s="73" t="s">
        <v>0</v>
      </c>
      <c r="H236" s="73" t="s">
        <v>0</v>
      </c>
      <c r="I236" s="73" t="s">
        <v>0</v>
      </c>
      <c r="J236" s="73" t="s">
        <v>0</v>
      </c>
      <c r="K236" s="73" t="s">
        <v>0</v>
      </c>
      <c r="L236" s="73" t="s">
        <v>0</v>
      </c>
      <c r="M236" s="18">
        <f>M237</f>
        <v>2327377</v>
      </c>
      <c r="N236" s="121">
        <v>0</v>
      </c>
      <c r="O236" s="121">
        <v>0</v>
      </c>
      <c r="P236" s="121">
        <f t="shared" si="12"/>
        <v>0</v>
      </c>
    </row>
    <row r="237" spans="1:16" ht="46.8" x14ac:dyDescent="0.25">
      <c r="A237" s="82" t="s">
        <v>446</v>
      </c>
      <c r="B237" s="17" t="s">
        <v>145</v>
      </c>
      <c r="C237" s="17" t="s">
        <v>15</v>
      </c>
      <c r="D237" s="17" t="s">
        <v>53</v>
      </c>
      <c r="E237" s="17" t="s">
        <v>33</v>
      </c>
      <c r="F237" s="17" t="s">
        <v>67</v>
      </c>
      <c r="G237" s="17" t="s">
        <v>29</v>
      </c>
      <c r="H237" s="17" t="s">
        <v>217</v>
      </c>
      <c r="I237" s="17" t="s">
        <v>211</v>
      </c>
      <c r="J237" s="75" t="s">
        <v>58</v>
      </c>
      <c r="K237" s="76">
        <v>1.714</v>
      </c>
      <c r="L237" s="75">
        <v>2022</v>
      </c>
      <c r="M237" s="77">
        <v>2327377</v>
      </c>
      <c r="N237" s="121">
        <v>0</v>
      </c>
      <c r="O237" s="121">
        <v>0</v>
      </c>
      <c r="P237" s="121">
        <f t="shared" si="12"/>
        <v>0</v>
      </c>
    </row>
    <row r="238" spans="1:16" ht="15.6" x14ac:dyDescent="0.25">
      <c r="A238" s="20" t="s">
        <v>262</v>
      </c>
      <c r="B238" s="73" t="s">
        <v>0</v>
      </c>
      <c r="C238" s="73" t="s">
        <v>0</v>
      </c>
      <c r="D238" s="73" t="s">
        <v>0</v>
      </c>
      <c r="E238" s="73" t="s">
        <v>0</v>
      </c>
      <c r="F238" s="73" t="s">
        <v>0</v>
      </c>
      <c r="G238" s="73" t="s">
        <v>0</v>
      </c>
      <c r="H238" s="73" t="s">
        <v>0</v>
      </c>
      <c r="I238" s="73" t="s">
        <v>0</v>
      </c>
      <c r="J238" s="73" t="s">
        <v>0</v>
      </c>
      <c r="K238" s="73" t="s">
        <v>0</v>
      </c>
      <c r="L238" s="73" t="s">
        <v>0</v>
      </c>
      <c r="M238" s="18">
        <f>M239+M240+M241</f>
        <v>28974591.5</v>
      </c>
      <c r="N238" s="121">
        <v>0</v>
      </c>
      <c r="O238" s="121">
        <v>0</v>
      </c>
      <c r="P238" s="121">
        <f t="shared" si="12"/>
        <v>0</v>
      </c>
    </row>
    <row r="239" spans="1:16" ht="46.8" x14ac:dyDescent="0.25">
      <c r="A239" s="82" t="s">
        <v>261</v>
      </c>
      <c r="B239" s="17" t="s">
        <v>145</v>
      </c>
      <c r="C239" s="17" t="s">
        <v>15</v>
      </c>
      <c r="D239" s="17" t="s">
        <v>53</v>
      </c>
      <c r="E239" s="17" t="s">
        <v>33</v>
      </c>
      <c r="F239" s="17" t="s">
        <v>67</v>
      </c>
      <c r="G239" s="17" t="s">
        <v>29</v>
      </c>
      <c r="H239" s="17" t="s">
        <v>217</v>
      </c>
      <c r="I239" s="17" t="s">
        <v>211</v>
      </c>
      <c r="J239" s="75" t="s">
        <v>44</v>
      </c>
      <c r="K239" s="76">
        <v>1</v>
      </c>
      <c r="L239" s="75" t="s">
        <v>46</v>
      </c>
      <c r="M239" s="77">
        <v>14552480</v>
      </c>
      <c r="N239" s="121">
        <v>0</v>
      </c>
      <c r="O239" s="121">
        <v>0</v>
      </c>
      <c r="P239" s="121">
        <f t="shared" si="12"/>
        <v>0</v>
      </c>
    </row>
    <row r="240" spans="1:16" ht="46.8" x14ac:dyDescent="0.25">
      <c r="A240" s="82" t="s">
        <v>260</v>
      </c>
      <c r="B240" s="17" t="s">
        <v>145</v>
      </c>
      <c r="C240" s="17" t="s">
        <v>15</v>
      </c>
      <c r="D240" s="17" t="s">
        <v>53</v>
      </c>
      <c r="E240" s="17" t="s">
        <v>33</v>
      </c>
      <c r="F240" s="17" t="s">
        <v>67</v>
      </c>
      <c r="G240" s="17" t="s">
        <v>29</v>
      </c>
      <c r="H240" s="17" t="s">
        <v>217</v>
      </c>
      <c r="I240" s="17" t="s">
        <v>211</v>
      </c>
      <c r="J240" s="75" t="s">
        <v>58</v>
      </c>
      <c r="K240" s="76">
        <v>1.85</v>
      </c>
      <c r="L240" s="75" t="s">
        <v>46</v>
      </c>
      <c r="M240" s="77">
        <v>12997111.5</v>
      </c>
      <c r="N240" s="121">
        <v>0</v>
      </c>
      <c r="O240" s="121">
        <v>0</v>
      </c>
      <c r="P240" s="121">
        <f t="shared" si="12"/>
        <v>0</v>
      </c>
    </row>
    <row r="241" spans="1:16" ht="31.2" x14ac:dyDescent="0.25">
      <c r="A241" s="82" t="s">
        <v>445</v>
      </c>
      <c r="B241" s="17" t="s">
        <v>145</v>
      </c>
      <c r="C241" s="17" t="s">
        <v>15</v>
      </c>
      <c r="D241" s="17" t="s">
        <v>53</v>
      </c>
      <c r="E241" s="17" t="s">
        <v>33</v>
      </c>
      <c r="F241" s="17" t="s">
        <v>67</v>
      </c>
      <c r="G241" s="17" t="s">
        <v>29</v>
      </c>
      <c r="H241" s="17" t="s">
        <v>217</v>
      </c>
      <c r="I241" s="17" t="s">
        <v>211</v>
      </c>
      <c r="J241" s="75" t="s">
        <v>44</v>
      </c>
      <c r="K241" s="76">
        <v>1</v>
      </c>
      <c r="L241" s="75">
        <v>2022</v>
      </c>
      <c r="M241" s="77">
        <v>1425000</v>
      </c>
      <c r="N241" s="121">
        <v>0</v>
      </c>
      <c r="O241" s="121">
        <v>0</v>
      </c>
      <c r="P241" s="121">
        <f t="shared" si="12"/>
        <v>0</v>
      </c>
    </row>
    <row r="242" spans="1:16" ht="15.6" x14ac:dyDescent="0.25">
      <c r="A242" s="20" t="s">
        <v>249</v>
      </c>
      <c r="B242" s="73" t="s">
        <v>0</v>
      </c>
      <c r="C242" s="73" t="s">
        <v>0</v>
      </c>
      <c r="D242" s="73" t="s">
        <v>0</v>
      </c>
      <c r="E242" s="73" t="s">
        <v>0</v>
      </c>
      <c r="F242" s="73" t="s">
        <v>0</v>
      </c>
      <c r="G242" s="73" t="s">
        <v>0</v>
      </c>
      <c r="H242" s="73" t="s">
        <v>0</v>
      </c>
      <c r="I242" s="73" t="s">
        <v>0</v>
      </c>
      <c r="J242" s="73" t="s">
        <v>0</v>
      </c>
      <c r="K242" s="73" t="s">
        <v>0</v>
      </c>
      <c r="L242" s="73" t="s">
        <v>0</v>
      </c>
      <c r="M242" s="18">
        <f>M243</f>
        <v>7200000</v>
      </c>
      <c r="N242" s="121">
        <v>0</v>
      </c>
      <c r="O242" s="121">
        <v>0</v>
      </c>
      <c r="P242" s="121">
        <f t="shared" si="12"/>
        <v>0</v>
      </c>
    </row>
    <row r="243" spans="1:16" ht="46.8" x14ac:dyDescent="0.25">
      <c r="A243" s="82" t="s">
        <v>258</v>
      </c>
      <c r="B243" s="17" t="s">
        <v>145</v>
      </c>
      <c r="C243" s="17" t="s">
        <v>15</v>
      </c>
      <c r="D243" s="17" t="s">
        <v>53</v>
      </c>
      <c r="E243" s="17" t="s">
        <v>33</v>
      </c>
      <c r="F243" s="17" t="s">
        <v>67</v>
      </c>
      <c r="G243" s="17" t="s">
        <v>29</v>
      </c>
      <c r="H243" s="17" t="s">
        <v>217</v>
      </c>
      <c r="I243" s="17" t="s">
        <v>211</v>
      </c>
      <c r="J243" s="75" t="s">
        <v>230</v>
      </c>
      <c r="K243" s="76">
        <v>960</v>
      </c>
      <c r="L243" s="75" t="s">
        <v>46</v>
      </c>
      <c r="M243" s="77">
        <v>7200000</v>
      </c>
      <c r="N243" s="121">
        <v>0</v>
      </c>
      <c r="O243" s="121">
        <v>0</v>
      </c>
      <c r="P243" s="121">
        <f t="shared" si="12"/>
        <v>0</v>
      </c>
    </row>
    <row r="244" spans="1:16" ht="31.2" x14ac:dyDescent="0.25">
      <c r="A244" s="20" t="s">
        <v>214</v>
      </c>
      <c r="B244" s="73" t="s">
        <v>0</v>
      </c>
      <c r="C244" s="73" t="s">
        <v>0</v>
      </c>
      <c r="D244" s="73" t="s">
        <v>0</v>
      </c>
      <c r="E244" s="73" t="s">
        <v>0</v>
      </c>
      <c r="F244" s="73" t="s">
        <v>0</v>
      </c>
      <c r="G244" s="73" t="s">
        <v>0</v>
      </c>
      <c r="H244" s="73" t="s">
        <v>0</v>
      </c>
      <c r="I244" s="73" t="s">
        <v>0</v>
      </c>
      <c r="J244" s="73" t="s">
        <v>0</v>
      </c>
      <c r="K244" s="73" t="s">
        <v>0</v>
      </c>
      <c r="L244" s="73" t="s">
        <v>0</v>
      </c>
      <c r="M244" s="18">
        <f>M245</f>
        <v>3325000</v>
      </c>
      <c r="N244" s="121">
        <v>0</v>
      </c>
      <c r="O244" s="121">
        <v>0</v>
      </c>
      <c r="P244" s="121">
        <f t="shared" si="12"/>
        <v>0</v>
      </c>
    </row>
    <row r="245" spans="1:16" ht="46.8" x14ac:dyDescent="0.25">
      <c r="A245" s="82" t="s">
        <v>413</v>
      </c>
      <c r="B245" s="17" t="s">
        <v>145</v>
      </c>
      <c r="C245" s="17" t="s">
        <v>15</v>
      </c>
      <c r="D245" s="17" t="s">
        <v>53</v>
      </c>
      <c r="E245" s="17" t="s">
        <v>33</v>
      </c>
      <c r="F245" s="17" t="s">
        <v>67</v>
      </c>
      <c r="G245" s="17" t="s">
        <v>29</v>
      </c>
      <c r="H245" s="17" t="s">
        <v>217</v>
      </c>
      <c r="I245" s="17" t="s">
        <v>211</v>
      </c>
      <c r="J245" s="75" t="s">
        <v>230</v>
      </c>
      <c r="K245" s="76">
        <v>1500</v>
      </c>
      <c r="L245" s="75" t="s">
        <v>46</v>
      </c>
      <c r="M245" s="77">
        <v>3325000</v>
      </c>
      <c r="N245" s="121">
        <v>0</v>
      </c>
      <c r="O245" s="121">
        <v>0</v>
      </c>
      <c r="P245" s="121">
        <f t="shared" si="12"/>
        <v>0</v>
      </c>
    </row>
    <row r="246" spans="1:16" s="24" customFormat="1" ht="31.2" x14ac:dyDescent="0.25">
      <c r="A246" s="87" t="s">
        <v>298</v>
      </c>
      <c r="B246" s="19"/>
      <c r="C246" s="19"/>
      <c r="D246" s="19"/>
      <c r="E246" s="19"/>
      <c r="F246" s="19"/>
      <c r="G246" s="19"/>
      <c r="H246" s="19"/>
      <c r="I246" s="19"/>
      <c r="J246" s="88"/>
      <c r="K246" s="89"/>
      <c r="L246" s="88"/>
      <c r="M246" s="18">
        <f>M247</f>
        <v>8734061.1899999995</v>
      </c>
      <c r="N246" s="122">
        <v>0</v>
      </c>
      <c r="O246" s="122">
        <v>0</v>
      </c>
      <c r="P246" s="121">
        <f t="shared" si="12"/>
        <v>0</v>
      </c>
    </row>
    <row r="247" spans="1:16" ht="31.2" x14ac:dyDescent="0.25">
      <c r="A247" s="82" t="s">
        <v>259</v>
      </c>
      <c r="B247" s="17" t="s">
        <v>145</v>
      </c>
      <c r="C247" s="17" t="s">
        <v>15</v>
      </c>
      <c r="D247" s="17" t="s">
        <v>53</v>
      </c>
      <c r="E247" s="17" t="s">
        <v>33</v>
      </c>
      <c r="F247" s="17" t="s">
        <v>67</v>
      </c>
      <c r="G247" s="17" t="s">
        <v>29</v>
      </c>
      <c r="H247" s="17" t="s">
        <v>217</v>
      </c>
      <c r="I247" s="17" t="s">
        <v>211</v>
      </c>
      <c r="J247" s="75" t="s">
        <v>44</v>
      </c>
      <c r="K247" s="76">
        <v>3</v>
      </c>
      <c r="L247" s="75" t="s">
        <v>46</v>
      </c>
      <c r="M247" s="77">
        <v>8734061.1899999995</v>
      </c>
      <c r="N247" s="121">
        <v>0</v>
      </c>
      <c r="O247" s="121">
        <v>0</v>
      </c>
      <c r="P247" s="121">
        <f t="shared" si="12"/>
        <v>0</v>
      </c>
    </row>
    <row r="248" spans="1:16" ht="62.4" x14ac:dyDescent="0.25">
      <c r="A248" s="20" t="s">
        <v>257</v>
      </c>
      <c r="B248" s="19" t="s">
        <v>145</v>
      </c>
      <c r="C248" s="19" t="s">
        <v>15</v>
      </c>
      <c r="D248" s="19" t="s">
        <v>67</v>
      </c>
      <c r="E248" s="19" t="s">
        <v>0</v>
      </c>
      <c r="F248" s="19" t="s">
        <v>0</v>
      </c>
      <c r="G248" s="19" t="s">
        <v>0</v>
      </c>
      <c r="H248" s="21" t="s">
        <v>0</v>
      </c>
      <c r="I248" s="21" t="s">
        <v>0</v>
      </c>
      <c r="J248" s="21" t="s">
        <v>0</v>
      </c>
      <c r="K248" s="21" t="s">
        <v>0</v>
      </c>
      <c r="L248" s="21" t="s">
        <v>0</v>
      </c>
      <c r="M248" s="18">
        <f>M249</f>
        <v>387090064.00999993</v>
      </c>
      <c r="N248" s="121">
        <v>0</v>
      </c>
      <c r="O248" s="121">
        <v>0</v>
      </c>
      <c r="P248" s="121">
        <f t="shared" si="12"/>
        <v>0</v>
      </c>
    </row>
    <row r="249" spans="1:16" ht="15.6" x14ac:dyDescent="0.25">
      <c r="A249" s="20" t="s">
        <v>32</v>
      </c>
      <c r="B249" s="19" t="s">
        <v>145</v>
      </c>
      <c r="C249" s="19" t="s">
        <v>15</v>
      </c>
      <c r="D249" s="19" t="s">
        <v>67</v>
      </c>
      <c r="E249" s="19" t="s">
        <v>33</v>
      </c>
      <c r="F249" s="19" t="s">
        <v>0</v>
      </c>
      <c r="G249" s="19" t="s">
        <v>0</v>
      </c>
      <c r="H249" s="21" t="s">
        <v>0</v>
      </c>
      <c r="I249" s="21" t="s">
        <v>0</v>
      </c>
      <c r="J249" s="21" t="s">
        <v>0</v>
      </c>
      <c r="K249" s="21" t="s">
        <v>0</v>
      </c>
      <c r="L249" s="21" t="s">
        <v>0</v>
      </c>
      <c r="M249" s="18">
        <f>M250</f>
        <v>387090064.00999993</v>
      </c>
      <c r="N249" s="121">
        <v>0</v>
      </c>
      <c r="O249" s="121">
        <v>0</v>
      </c>
      <c r="P249" s="121">
        <f t="shared" si="12"/>
        <v>0</v>
      </c>
    </row>
    <row r="250" spans="1:16" ht="15.6" x14ac:dyDescent="0.25">
      <c r="A250" s="72" t="s">
        <v>66</v>
      </c>
      <c r="B250" s="19" t="s">
        <v>145</v>
      </c>
      <c r="C250" s="19" t="s">
        <v>15</v>
      </c>
      <c r="D250" s="19" t="s">
        <v>67</v>
      </c>
      <c r="E250" s="19" t="s">
        <v>33</v>
      </c>
      <c r="F250" s="19" t="s">
        <v>67</v>
      </c>
      <c r="G250" s="19" t="s">
        <v>0</v>
      </c>
      <c r="H250" s="19" t="s">
        <v>0</v>
      </c>
      <c r="I250" s="19" t="s">
        <v>0</v>
      </c>
      <c r="J250" s="19" t="s">
        <v>0</v>
      </c>
      <c r="K250" s="19" t="s">
        <v>0</v>
      </c>
      <c r="L250" s="19" t="s">
        <v>0</v>
      </c>
      <c r="M250" s="18">
        <f>M251</f>
        <v>387090064.00999993</v>
      </c>
      <c r="N250" s="121">
        <v>0</v>
      </c>
      <c r="O250" s="121">
        <v>0</v>
      </c>
      <c r="P250" s="121">
        <f t="shared" si="12"/>
        <v>0</v>
      </c>
    </row>
    <row r="251" spans="1:16" ht="15.6" x14ac:dyDescent="0.25">
      <c r="A251" s="72" t="s">
        <v>68</v>
      </c>
      <c r="B251" s="19" t="s">
        <v>145</v>
      </c>
      <c r="C251" s="19" t="s">
        <v>15</v>
      </c>
      <c r="D251" s="19" t="s">
        <v>67</v>
      </c>
      <c r="E251" s="19" t="s">
        <v>33</v>
      </c>
      <c r="F251" s="19" t="s">
        <v>67</v>
      </c>
      <c r="G251" s="19" t="s">
        <v>29</v>
      </c>
      <c r="H251" s="19" t="s">
        <v>0</v>
      </c>
      <c r="I251" s="19" t="s">
        <v>0</v>
      </c>
      <c r="J251" s="19" t="s">
        <v>0</v>
      </c>
      <c r="K251" s="19" t="s">
        <v>0</v>
      </c>
      <c r="L251" s="19" t="s">
        <v>0</v>
      </c>
      <c r="M251" s="18">
        <f>M252</f>
        <v>387090064.00999993</v>
      </c>
      <c r="N251" s="121">
        <v>0</v>
      </c>
      <c r="O251" s="121">
        <v>0</v>
      </c>
      <c r="P251" s="121">
        <f t="shared" si="12"/>
        <v>0</v>
      </c>
    </row>
    <row r="252" spans="1:16" ht="31.2" x14ac:dyDescent="0.25">
      <c r="A252" s="20" t="s">
        <v>220</v>
      </c>
      <c r="B252" s="19" t="s">
        <v>145</v>
      </c>
      <c r="C252" s="19" t="s">
        <v>15</v>
      </c>
      <c r="D252" s="19" t="s">
        <v>67</v>
      </c>
      <c r="E252" s="19" t="s">
        <v>33</v>
      </c>
      <c r="F252" s="19" t="s">
        <v>67</v>
      </c>
      <c r="G252" s="19" t="s">
        <v>29</v>
      </c>
      <c r="H252" s="19" t="s">
        <v>217</v>
      </c>
      <c r="I252" s="21" t="s">
        <v>0</v>
      </c>
      <c r="J252" s="21" t="s">
        <v>0</v>
      </c>
      <c r="K252" s="21" t="s">
        <v>0</v>
      </c>
      <c r="L252" s="21" t="s">
        <v>0</v>
      </c>
      <c r="M252" s="18">
        <f>M253</f>
        <v>387090064.00999993</v>
      </c>
      <c r="N252" s="121">
        <v>0</v>
      </c>
      <c r="O252" s="121">
        <v>0</v>
      </c>
      <c r="P252" s="121">
        <f t="shared" si="12"/>
        <v>0</v>
      </c>
    </row>
    <row r="253" spans="1:16" ht="46.8" x14ac:dyDescent="0.25">
      <c r="A253" s="20" t="s">
        <v>212</v>
      </c>
      <c r="B253" s="19" t="s">
        <v>145</v>
      </c>
      <c r="C253" s="19" t="s">
        <v>15</v>
      </c>
      <c r="D253" s="19" t="s">
        <v>67</v>
      </c>
      <c r="E253" s="19" t="s">
        <v>33</v>
      </c>
      <c r="F253" s="19" t="s">
        <v>67</v>
      </c>
      <c r="G253" s="19" t="s">
        <v>29</v>
      </c>
      <c r="H253" s="19" t="s">
        <v>217</v>
      </c>
      <c r="I253" s="19" t="s">
        <v>211</v>
      </c>
      <c r="J253" s="19" t="s">
        <v>0</v>
      </c>
      <c r="K253" s="19" t="s">
        <v>0</v>
      </c>
      <c r="L253" s="19" t="s">
        <v>0</v>
      </c>
      <c r="M253" s="18">
        <f>M254+M263+M265+M267</f>
        <v>387090064.00999993</v>
      </c>
      <c r="N253" s="121">
        <v>0</v>
      </c>
      <c r="O253" s="121">
        <v>0</v>
      </c>
      <c r="P253" s="121">
        <f t="shared" si="12"/>
        <v>0</v>
      </c>
    </row>
    <row r="254" spans="1:16" ht="15.6" x14ac:dyDescent="0.25">
      <c r="A254" s="20" t="s">
        <v>219</v>
      </c>
      <c r="B254" s="73" t="s">
        <v>0</v>
      </c>
      <c r="C254" s="73" t="s">
        <v>0</v>
      </c>
      <c r="D254" s="73" t="s">
        <v>0</v>
      </c>
      <c r="E254" s="73" t="s">
        <v>0</v>
      </c>
      <c r="F254" s="73" t="s">
        <v>0</v>
      </c>
      <c r="G254" s="73" t="s">
        <v>0</v>
      </c>
      <c r="H254" s="73" t="s">
        <v>0</v>
      </c>
      <c r="I254" s="73" t="s">
        <v>0</v>
      </c>
      <c r="J254" s="73" t="s">
        <v>0</v>
      </c>
      <c r="K254" s="73" t="s">
        <v>0</v>
      </c>
      <c r="L254" s="73" t="s">
        <v>0</v>
      </c>
      <c r="M254" s="18">
        <f>M255+M256+M257+M258+M259+M260+M261+M262</f>
        <v>342875449.93999994</v>
      </c>
      <c r="N254" s="121">
        <v>0</v>
      </c>
      <c r="O254" s="121">
        <v>0</v>
      </c>
      <c r="P254" s="121">
        <f t="shared" si="12"/>
        <v>0</v>
      </c>
    </row>
    <row r="255" spans="1:16" ht="109.2" x14ac:dyDescent="0.25">
      <c r="A255" s="78" t="s">
        <v>256</v>
      </c>
      <c r="B255" s="17" t="s">
        <v>145</v>
      </c>
      <c r="C255" s="17" t="s">
        <v>15</v>
      </c>
      <c r="D255" s="17" t="s">
        <v>67</v>
      </c>
      <c r="E255" s="17" t="s">
        <v>33</v>
      </c>
      <c r="F255" s="17" t="s">
        <v>67</v>
      </c>
      <c r="G255" s="17" t="s">
        <v>29</v>
      </c>
      <c r="H255" s="17" t="s">
        <v>217</v>
      </c>
      <c r="I255" s="17" t="s">
        <v>211</v>
      </c>
      <c r="J255" s="75" t="s">
        <v>230</v>
      </c>
      <c r="K255" s="76">
        <v>529</v>
      </c>
      <c r="L255" s="75" t="s">
        <v>46</v>
      </c>
      <c r="M255" s="77">
        <f>178414318-53402624.55-36811262.8+4866594.53</f>
        <v>93067025.180000007</v>
      </c>
      <c r="N255" s="121">
        <v>0</v>
      </c>
      <c r="O255" s="121">
        <v>0</v>
      </c>
      <c r="P255" s="121">
        <f t="shared" si="12"/>
        <v>0</v>
      </c>
    </row>
    <row r="256" spans="1:16" ht="109.2" x14ac:dyDescent="0.25">
      <c r="A256" s="78" t="s">
        <v>255</v>
      </c>
      <c r="B256" s="17" t="s">
        <v>145</v>
      </c>
      <c r="C256" s="17" t="s">
        <v>15</v>
      </c>
      <c r="D256" s="17" t="s">
        <v>67</v>
      </c>
      <c r="E256" s="17" t="s">
        <v>33</v>
      </c>
      <c r="F256" s="17" t="s">
        <v>67</v>
      </c>
      <c r="G256" s="17" t="s">
        <v>29</v>
      </c>
      <c r="H256" s="17" t="s">
        <v>217</v>
      </c>
      <c r="I256" s="17" t="s">
        <v>211</v>
      </c>
      <c r="J256" s="75" t="s">
        <v>230</v>
      </c>
      <c r="K256" s="76">
        <v>617.6</v>
      </c>
      <c r="L256" s="75" t="s">
        <v>46</v>
      </c>
      <c r="M256" s="77">
        <f>94731746-12910248.33+15340915.23</f>
        <v>97162412.900000006</v>
      </c>
      <c r="N256" s="121">
        <v>0</v>
      </c>
      <c r="O256" s="121">
        <v>0</v>
      </c>
      <c r="P256" s="121">
        <f t="shared" si="12"/>
        <v>0</v>
      </c>
    </row>
    <row r="257" spans="1:16" ht="62.4" x14ac:dyDescent="0.25">
      <c r="A257" s="74" t="s">
        <v>254</v>
      </c>
      <c r="B257" s="17" t="s">
        <v>145</v>
      </c>
      <c r="C257" s="17" t="s">
        <v>15</v>
      </c>
      <c r="D257" s="17" t="s">
        <v>67</v>
      </c>
      <c r="E257" s="17" t="s">
        <v>33</v>
      </c>
      <c r="F257" s="17" t="s">
        <v>67</v>
      </c>
      <c r="G257" s="17" t="s">
        <v>29</v>
      </c>
      <c r="H257" s="17" t="s">
        <v>217</v>
      </c>
      <c r="I257" s="17" t="s">
        <v>211</v>
      </c>
      <c r="J257" s="75" t="s">
        <v>253</v>
      </c>
      <c r="K257" s="76">
        <v>4723</v>
      </c>
      <c r="L257" s="75" t="s">
        <v>46</v>
      </c>
      <c r="M257" s="77">
        <f>46249811-21053978.96</f>
        <v>25195832.039999999</v>
      </c>
      <c r="N257" s="121">
        <v>0</v>
      </c>
      <c r="O257" s="121">
        <v>0</v>
      </c>
      <c r="P257" s="121">
        <f t="shared" si="12"/>
        <v>0</v>
      </c>
    </row>
    <row r="258" spans="1:16" ht="46.8" x14ac:dyDescent="0.25">
      <c r="A258" s="82" t="s">
        <v>252</v>
      </c>
      <c r="B258" s="17" t="s">
        <v>145</v>
      </c>
      <c r="C258" s="17" t="s">
        <v>15</v>
      </c>
      <c r="D258" s="17" t="s">
        <v>67</v>
      </c>
      <c r="E258" s="17" t="s">
        <v>33</v>
      </c>
      <c r="F258" s="17" t="s">
        <v>67</v>
      </c>
      <c r="G258" s="17" t="s">
        <v>29</v>
      </c>
      <c r="H258" s="17" t="s">
        <v>217</v>
      </c>
      <c r="I258" s="17" t="s">
        <v>211</v>
      </c>
      <c r="J258" s="75" t="s">
        <v>253</v>
      </c>
      <c r="K258" s="76">
        <v>256</v>
      </c>
      <c r="L258" s="75" t="s">
        <v>46</v>
      </c>
      <c r="M258" s="77">
        <v>1054034.5</v>
      </c>
      <c r="N258" s="121">
        <v>0</v>
      </c>
      <c r="O258" s="121">
        <v>0</v>
      </c>
      <c r="P258" s="121">
        <f t="shared" si="12"/>
        <v>0</v>
      </c>
    </row>
    <row r="259" spans="1:16" ht="62.4" x14ac:dyDescent="0.25">
      <c r="A259" s="82" t="s">
        <v>405</v>
      </c>
      <c r="B259" s="17" t="s">
        <v>145</v>
      </c>
      <c r="C259" s="17" t="s">
        <v>15</v>
      </c>
      <c r="D259" s="17" t="s">
        <v>67</v>
      </c>
      <c r="E259" s="17" t="s">
        <v>33</v>
      </c>
      <c r="F259" s="17" t="s">
        <v>67</v>
      </c>
      <c r="G259" s="17" t="s">
        <v>29</v>
      </c>
      <c r="H259" s="17" t="s">
        <v>217</v>
      </c>
      <c r="I259" s="17" t="s">
        <v>211</v>
      </c>
      <c r="J259" s="75" t="s">
        <v>230</v>
      </c>
      <c r="K259" s="76">
        <v>505.9</v>
      </c>
      <c r="L259" s="75">
        <v>2022</v>
      </c>
      <c r="M259" s="77">
        <f>53402624.55+846469.2</f>
        <v>54249093.75</v>
      </c>
      <c r="N259" s="121">
        <v>0</v>
      </c>
      <c r="O259" s="121">
        <v>0</v>
      </c>
      <c r="P259" s="121">
        <f t="shared" si="12"/>
        <v>0</v>
      </c>
    </row>
    <row r="260" spans="1:16" ht="62.4" x14ac:dyDescent="0.25">
      <c r="A260" s="82" t="s">
        <v>447</v>
      </c>
      <c r="B260" s="17" t="s">
        <v>145</v>
      </c>
      <c r="C260" s="17" t="s">
        <v>15</v>
      </c>
      <c r="D260" s="17" t="s">
        <v>67</v>
      </c>
      <c r="E260" s="17" t="s">
        <v>33</v>
      </c>
      <c r="F260" s="17" t="s">
        <v>67</v>
      </c>
      <c r="G260" s="17" t="s">
        <v>29</v>
      </c>
      <c r="H260" s="17" t="s">
        <v>217</v>
      </c>
      <c r="I260" s="17" t="s">
        <v>211</v>
      </c>
      <c r="J260" s="75" t="s">
        <v>253</v>
      </c>
      <c r="K260" s="76" t="s">
        <v>450</v>
      </c>
      <c r="L260" s="75">
        <v>2022</v>
      </c>
      <c r="M260" s="77">
        <v>11882830.029999999</v>
      </c>
      <c r="N260" s="121">
        <v>0</v>
      </c>
      <c r="O260" s="121">
        <v>0</v>
      </c>
      <c r="P260" s="121">
        <f t="shared" si="12"/>
        <v>0</v>
      </c>
    </row>
    <row r="261" spans="1:16" ht="46.8" x14ac:dyDescent="0.25">
      <c r="A261" s="82" t="s">
        <v>448</v>
      </c>
      <c r="B261" s="17" t="s">
        <v>145</v>
      </c>
      <c r="C261" s="17" t="s">
        <v>15</v>
      </c>
      <c r="D261" s="17" t="s">
        <v>67</v>
      </c>
      <c r="E261" s="17" t="s">
        <v>33</v>
      </c>
      <c r="F261" s="17" t="s">
        <v>67</v>
      </c>
      <c r="G261" s="17" t="s">
        <v>29</v>
      </c>
      <c r="H261" s="17" t="s">
        <v>217</v>
      </c>
      <c r="I261" s="17" t="s">
        <v>211</v>
      </c>
      <c r="J261" s="75" t="s">
        <v>253</v>
      </c>
      <c r="K261" s="76" t="s">
        <v>451</v>
      </c>
      <c r="L261" s="75">
        <v>2022</v>
      </c>
      <c r="M261" s="77">
        <v>37569601.649999999</v>
      </c>
      <c r="N261" s="121">
        <v>0</v>
      </c>
      <c r="O261" s="121">
        <v>0</v>
      </c>
      <c r="P261" s="121">
        <f t="shared" si="12"/>
        <v>0</v>
      </c>
    </row>
    <row r="262" spans="1:16" ht="78" x14ac:dyDescent="0.25">
      <c r="A262" s="82" t="s">
        <v>449</v>
      </c>
      <c r="B262" s="17" t="s">
        <v>145</v>
      </c>
      <c r="C262" s="17" t="s">
        <v>15</v>
      </c>
      <c r="D262" s="17" t="s">
        <v>67</v>
      </c>
      <c r="E262" s="17" t="s">
        <v>33</v>
      </c>
      <c r="F262" s="17" t="s">
        <v>67</v>
      </c>
      <c r="G262" s="17" t="s">
        <v>29</v>
      </c>
      <c r="H262" s="17" t="s">
        <v>217</v>
      </c>
      <c r="I262" s="17" t="s">
        <v>211</v>
      </c>
      <c r="J262" s="75" t="s">
        <v>253</v>
      </c>
      <c r="K262" s="76">
        <v>1249</v>
      </c>
      <c r="L262" s="75">
        <v>2022</v>
      </c>
      <c r="M262" s="77">
        <v>22694619.890000001</v>
      </c>
      <c r="N262" s="121">
        <v>0</v>
      </c>
      <c r="O262" s="121">
        <v>0</v>
      </c>
      <c r="P262" s="121">
        <f t="shared" ref="P262:P323" si="15">O262/M262*100</f>
        <v>0</v>
      </c>
    </row>
    <row r="263" spans="1:16" ht="15.6" x14ac:dyDescent="0.25">
      <c r="A263" s="20" t="s">
        <v>251</v>
      </c>
      <c r="B263" s="73" t="s">
        <v>0</v>
      </c>
      <c r="C263" s="73" t="s">
        <v>0</v>
      </c>
      <c r="D263" s="73" t="s">
        <v>0</v>
      </c>
      <c r="E263" s="73" t="s">
        <v>0</v>
      </c>
      <c r="F263" s="73" t="s">
        <v>0</v>
      </c>
      <c r="G263" s="73" t="s">
        <v>0</v>
      </c>
      <c r="H263" s="73" t="s">
        <v>0</v>
      </c>
      <c r="I263" s="73" t="s">
        <v>0</v>
      </c>
      <c r="J263" s="73" t="s">
        <v>0</v>
      </c>
      <c r="K263" s="73" t="s">
        <v>0</v>
      </c>
      <c r="L263" s="73" t="s">
        <v>0</v>
      </c>
      <c r="M263" s="18">
        <f>M264</f>
        <v>24931401</v>
      </c>
      <c r="N263" s="121">
        <v>0</v>
      </c>
      <c r="O263" s="121">
        <v>0</v>
      </c>
      <c r="P263" s="121">
        <f t="shared" si="15"/>
        <v>0</v>
      </c>
    </row>
    <row r="264" spans="1:16" ht="31.2" x14ac:dyDescent="0.25">
      <c r="A264" s="82" t="s">
        <v>250</v>
      </c>
      <c r="B264" s="17" t="s">
        <v>145</v>
      </c>
      <c r="C264" s="17" t="s">
        <v>15</v>
      </c>
      <c r="D264" s="17" t="s">
        <v>67</v>
      </c>
      <c r="E264" s="17" t="s">
        <v>33</v>
      </c>
      <c r="F264" s="17" t="s">
        <v>67</v>
      </c>
      <c r="G264" s="17" t="s">
        <v>29</v>
      </c>
      <c r="H264" s="17" t="s">
        <v>217</v>
      </c>
      <c r="I264" s="17" t="s">
        <v>211</v>
      </c>
      <c r="J264" s="75" t="s">
        <v>230</v>
      </c>
      <c r="K264" s="76">
        <v>4925.6000000000004</v>
      </c>
      <c r="L264" s="75" t="s">
        <v>46</v>
      </c>
      <c r="M264" s="77">
        <v>24931401</v>
      </c>
      <c r="N264" s="121">
        <v>0</v>
      </c>
      <c r="O264" s="121">
        <v>0</v>
      </c>
      <c r="P264" s="121">
        <f t="shared" si="15"/>
        <v>0</v>
      </c>
    </row>
    <row r="265" spans="1:16" ht="31.2" x14ac:dyDescent="0.25">
      <c r="A265" s="20" t="s">
        <v>298</v>
      </c>
      <c r="B265" s="73" t="s">
        <v>0</v>
      </c>
      <c r="C265" s="73" t="s">
        <v>0</v>
      </c>
      <c r="D265" s="73" t="s">
        <v>0</v>
      </c>
      <c r="E265" s="73" t="s">
        <v>0</v>
      </c>
      <c r="F265" s="73" t="s">
        <v>0</v>
      </c>
      <c r="G265" s="73" t="s">
        <v>0</v>
      </c>
      <c r="H265" s="73" t="s">
        <v>0</v>
      </c>
      <c r="I265" s="73" t="s">
        <v>0</v>
      </c>
      <c r="J265" s="73" t="s">
        <v>0</v>
      </c>
      <c r="K265" s="73" t="s">
        <v>0</v>
      </c>
      <c r="L265" s="73" t="s">
        <v>0</v>
      </c>
      <c r="M265" s="18">
        <f>M266</f>
        <v>5348500</v>
      </c>
      <c r="N265" s="121">
        <v>0</v>
      </c>
      <c r="O265" s="121">
        <v>0</v>
      </c>
      <c r="P265" s="121">
        <f t="shared" si="15"/>
        <v>0</v>
      </c>
    </row>
    <row r="266" spans="1:16" ht="62.4" x14ac:dyDescent="0.25">
      <c r="A266" s="82" t="s">
        <v>248</v>
      </c>
      <c r="B266" s="17" t="s">
        <v>145</v>
      </c>
      <c r="C266" s="17" t="s">
        <v>15</v>
      </c>
      <c r="D266" s="17" t="s">
        <v>67</v>
      </c>
      <c r="E266" s="17" t="s">
        <v>33</v>
      </c>
      <c r="F266" s="17" t="s">
        <v>67</v>
      </c>
      <c r="G266" s="17" t="s">
        <v>29</v>
      </c>
      <c r="H266" s="17" t="s">
        <v>217</v>
      </c>
      <c r="I266" s="17" t="s">
        <v>211</v>
      </c>
      <c r="J266" s="75" t="s">
        <v>230</v>
      </c>
      <c r="K266" s="76">
        <v>618</v>
      </c>
      <c r="L266" s="75" t="s">
        <v>46</v>
      </c>
      <c r="M266" s="77">
        <v>5348500</v>
      </c>
      <c r="N266" s="121">
        <v>0</v>
      </c>
      <c r="O266" s="121">
        <v>0</v>
      </c>
      <c r="P266" s="121">
        <f t="shared" si="15"/>
        <v>0</v>
      </c>
    </row>
    <row r="267" spans="1:16" ht="31.2" x14ac:dyDescent="0.25">
      <c r="A267" s="71" t="s">
        <v>307</v>
      </c>
      <c r="B267" s="73" t="s">
        <v>0</v>
      </c>
      <c r="C267" s="73" t="s">
        <v>0</v>
      </c>
      <c r="D267" s="73" t="s">
        <v>0</v>
      </c>
      <c r="E267" s="73" t="s">
        <v>0</v>
      </c>
      <c r="F267" s="73" t="s">
        <v>0</v>
      </c>
      <c r="G267" s="73" t="s">
        <v>0</v>
      </c>
      <c r="H267" s="73" t="s">
        <v>0</v>
      </c>
      <c r="I267" s="73" t="s">
        <v>0</v>
      </c>
      <c r="J267" s="73" t="s">
        <v>0</v>
      </c>
      <c r="K267" s="73" t="s">
        <v>0</v>
      </c>
      <c r="L267" s="73" t="s">
        <v>0</v>
      </c>
      <c r="M267" s="18">
        <f>M268</f>
        <v>13934713.07</v>
      </c>
      <c r="N267" s="121">
        <v>0</v>
      </c>
      <c r="O267" s="121">
        <v>0</v>
      </c>
      <c r="P267" s="121">
        <f t="shared" si="15"/>
        <v>0</v>
      </c>
    </row>
    <row r="268" spans="1:16" ht="46.8" x14ac:dyDescent="0.25">
      <c r="A268" s="82" t="s">
        <v>246</v>
      </c>
      <c r="B268" s="17" t="s">
        <v>145</v>
      </c>
      <c r="C268" s="17" t="s">
        <v>15</v>
      </c>
      <c r="D268" s="17" t="s">
        <v>67</v>
      </c>
      <c r="E268" s="17" t="s">
        <v>33</v>
      </c>
      <c r="F268" s="17" t="s">
        <v>67</v>
      </c>
      <c r="G268" s="17" t="s">
        <v>29</v>
      </c>
      <c r="H268" s="17" t="s">
        <v>217</v>
      </c>
      <c r="I268" s="17" t="s">
        <v>211</v>
      </c>
      <c r="J268" s="75" t="s">
        <v>230</v>
      </c>
      <c r="K268" s="76">
        <v>742</v>
      </c>
      <c r="L268" s="75" t="s">
        <v>46</v>
      </c>
      <c r="M268" s="77">
        <v>13934713.07</v>
      </c>
      <c r="N268" s="121">
        <v>0</v>
      </c>
      <c r="O268" s="121">
        <v>0</v>
      </c>
      <c r="P268" s="121">
        <f t="shared" si="15"/>
        <v>0</v>
      </c>
    </row>
    <row r="269" spans="1:16" ht="46.8" x14ac:dyDescent="0.25">
      <c r="A269" s="20" t="s">
        <v>151</v>
      </c>
      <c r="B269" s="19" t="s">
        <v>145</v>
      </c>
      <c r="C269" s="19" t="s">
        <v>15</v>
      </c>
      <c r="D269" s="19" t="s">
        <v>121</v>
      </c>
      <c r="E269" s="19" t="s">
        <v>0</v>
      </c>
      <c r="F269" s="19" t="s">
        <v>0</v>
      </c>
      <c r="G269" s="19" t="s">
        <v>0</v>
      </c>
      <c r="H269" s="21" t="s">
        <v>0</v>
      </c>
      <c r="I269" s="21" t="s">
        <v>0</v>
      </c>
      <c r="J269" s="21" t="s">
        <v>0</v>
      </c>
      <c r="K269" s="21" t="s">
        <v>0</v>
      </c>
      <c r="L269" s="21" t="s">
        <v>0</v>
      </c>
      <c r="M269" s="18">
        <f>M270</f>
        <v>1127902737</v>
      </c>
      <c r="N269" s="121">
        <v>0</v>
      </c>
      <c r="O269" s="121">
        <v>0</v>
      </c>
      <c r="P269" s="121">
        <f t="shared" si="15"/>
        <v>0</v>
      </c>
    </row>
    <row r="270" spans="1:16" ht="15.6" x14ac:dyDescent="0.25">
      <c r="A270" s="20" t="s">
        <v>32</v>
      </c>
      <c r="B270" s="19" t="s">
        <v>145</v>
      </c>
      <c r="C270" s="19" t="s">
        <v>15</v>
      </c>
      <c r="D270" s="19" t="s">
        <v>121</v>
      </c>
      <c r="E270" s="19" t="s">
        <v>33</v>
      </c>
      <c r="F270" s="19" t="s">
        <v>0</v>
      </c>
      <c r="G270" s="19" t="s">
        <v>0</v>
      </c>
      <c r="H270" s="21" t="s">
        <v>0</v>
      </c>
      <c r="I270" s="21" t="s">
        <v>0</v>
      </c>
      <c r="J270" s="21" t="s">
        <v>0</v>
      </c>
      <c r="K270" s="21" t="s">
        <v>0</v>
      </c>
      <c r="L270" s="21" t="s">
        <v>0</v>
      </c>
      <c r="M270" s="18">
        <f>M271</f>
        <v>1127902737</v>
      </c>
      <c r="N270" s="121">
        <v>0</v>
      </c>
      <c r="O270" s="121">
        <v>0</v>
      </c>
      <c r="P270" s="121">
        <f t="shared" si="15"/>
        <v>0</v>
      </c>
    </row>
    <row r="271" spans="1:16" ht="15.6" x14ac:dyDescent="0.25">
      <c r="A271" s="72" t="s">
        <v>52</v>
      </c>
      <c r="B271" s="19" t="s">
        <v>145</v>
      </c>
      <c r="C271" s="19" t="s">
        <v>15</v>
      </c>
      <c r="D271" s="19" t="s">
        <v>121</v>
      </c>
      <c r="E271" s="19" t="s">
        <v>33</v>
      </c>
      <c r="F271" s="19" t="s">
        <v>53</v>
      </c>
      <c r="G271" s="19" t="s">
        <v>0</v>
      </c>
      <c r="H271" s="19" t="s">
        <v>0</v>
      </c>
      <c r="I271" s="19" t="s">
        <v>0</v>
      </c>
      <c r="J271" s="19" t="s">
        <v>0</v>
      </c>
      <c r="K271" s="19" t="s">
        <v>0</v>
      </c>
      <c r="L271" s="19" t="s">
        <v>0</v>
      </c>
      <c r="M271" s="18">
        <f>M272</f>
        <v>1127902737</v>
      </c>
      <c r="N271" s="121">
        <v>0</v>
      </c>
      <c r="O271" s="121">
        <v>0</v>
      </c>
      <c r="P271" s="121">
        <f t="shared" si="15"/>
        <v>0</v>
      </c>
    </row>
    <row r="272" spans="1:16" ht="15.6" x14ac:dyDescent="0.25">
      <c r="A272" s="72" t="s">
        <v>54</v>
      </c>
      <c r="B272" s="19" t="s">
        <v>145</v>
      </c>
      <c r="C272" s="19" t="s">
        <v>15</v>
      </c>
      <c r="D272" s="19" t="s">
        <v>121</v>
      </c>
      <c r="E272" s="19" t="s">
        <v>33</v>
      </c>
      <c r="F272" s="19" t="s">
        <v>53</v>
      </c>
      <c r="G272" s="19" t="s">
        <v>55</v>
      </c>
      <c r="H272" s="19" t="s">
        <v>0</v>
      </c>
      <c r="I272" s="19" t="s">
        <v>0</v>
      </c>
      <c r="J272" s="19" t="s">
        <v>0</v>
      </c>
      <c r="K272" s="19" t="s">
        <v>0</v>
      </c>
      <c r="L272" s="19" t="s">
        <v>0</v>
      </c>
      <c r="M272" s="18">
        <f>M273+M277+M284</f>
        <v>1127902737</v>
      </c>
      <c r="N272" s="121">
        <v>0</v>
      </c>
      <c r="O272" s="121">
        <v>0</v>
      </c>
      <c r="P272" s="121">
        <f t="shared" si="15"/>
        <v>0</v>
      </c>
    </row>
    <row r="273" spans="1:16" ht="109.2" x14ac:dyDescent="0.25">
      <c r="A273" s="20" t="s">
        <v>244</v>
      </c>
      <c r="B273" s="19" t="s">
        <v>145</v>
      </c>
      <c r="C273" s="19" t="s">
        <v>15</v>
      </c>
      <c r="D273" s="19" t="s">
        <v>121</v>
      </c>
      <c r="E273" s="19" t="s">
        <v>33</v>
      </c>
      <c r="F273" s="19" t="s">
        <v>53</v>
      </c>
      <c r="G273" s="19" t="s">
        <v>55</v>
      </c>
      <c r="H273" s="19" t="s">
        <v>241</v>
      </c>
      <c r="I273" s="21" t="s">
        <v>0</v>
      </c>
      <c r="J273" s="21" t="s">
        <v>0</v>
      </c>
      <c r="K273" s="21" t="s">
        <v>0</v>
      </c>
      <c r="L273" s="21" t="s">
        <v>0</v>
      </c>
      <c r="M273" s="18">
        <f>M274</f>
        <v>594110359</v>
      </c>
      <c r="N273" s="121">
        <v>0</v>
      </c>
      <c r="O273" s="121">
        <v>0</v>
      </c>
      <c r="P273" s="121">
        <f t="shared" si="15"/>
        <v>0</v>
      </c>
    </row>
    <row r="274" spans="1:16" ht="46.8" x14ac:dyDescent="0.25">
      <c r="A274" s="20" t="s">
        <v>212</v>
      </c>
      <c r="B274" s="19" t="s">
        <v>145</v>
      </c>
      <c r="C274" s="19" t="s">
        <v>15</v>
      </c>
      <c r="D274" s="19" t="s">
        <v>121</v>
      </c>
      <c r="E274" s="19" t="s">
        <v>33</v>
      </c>
      <c r="F274" s="19" t="s">
        <v>53</v>
      </c>
      <c r="G274" s="19" t="s">
        <v>55</v>
      </c>
      <c r="H274" s="19" t="s">
        <v>241</v>
      </c>
      <c r="I274" s="19" t="s">
        <v>211</v>
      </c>
      <c r="J274" s="19" t="s">
        <v>0</v>
      </c>
      <c r="K274" s="19" t="s">
        <v>0</v>
      </c>
      <c r="L274" s="19" t="s">
        <v>0</v>
      </c>
      <c r="M274" s="18">
        <f>M275</f>
        <v>594110359</v>
      </c>
      <c r="N274" s="121">
        <v>0</v>
      </c>
      <c r="O274" s="121">
        <v>0</v>
      </c>
      <c r="P274" s="121">
        <f t="shared" si="15"/>
        <v>0</v>
      </c>
    </row>
    <row r="275" spans="1:16" ht="31.2" x14ac:dyDescent="0.25">
      <c r="A275" s="20" t="s">
        <v>243</v>
      </c>
      <c r="B275" s="73" t="s">
        <v>0</v>
      </c>
      <c r="C275" s="73" t="s">
        <v>0</v>
      </c>
      <c r="D275" s="73" t="s">
        <v>0</v>
      </c>
      <c r="E275" s="73" t="s">
        <v>0</v>
      </c>
      <c r="F275" s="73" t="s">
        <v>0</v>
      </c>
      <c r="G275" s="73" t="s">
        <v>0</v>
      </c>
      <c r="H275" s="73" t="s">
        <v>0</v>
      </c>
      <c r="I275" s="73" t="s">
        <v>0</v>
      </c>
      <c r="J275" s="73" t="s">
        <v>0</v>
      </c>
      <c r="K275" s="73" t="s">
        <v>0</v>
      </c>
      <c r="L275" s="73" t="s">
        <v>0</v>
      </c>
      <c r="M275" s="18">
        <f>M276</f>
        <v>594110359</v>
      </c>
      <c r="N275" s="121">
        <v>0</v>
      </c>
      <c r="O275" s="121">
        <v>0</v>
      </c>
      <c r="P275" s="121">
        <f t="shared" si="15"/>
        <v>0</v>
      </c>
    </row>
    <row r="276" spans="1:16" ht="46.8" x14ac:dyDescent="0.25">
      <c r="A276" s="82" t="s">
        <v>242</v>
      </c>
      <c r="B276" s="17" t="s">
        <v>145</v>
      </c>
      <c r="C276" s="17" t="s">
        <v>15</v>
      </c>
      <c r="D276" s="17" t="s">
        <v>121</v>
      </c>
      <c r="E276" s="17" t="s">
        <v>33</v>
      </c>
      <c r="F276" s="17" t="s">
        <v>53</v>
      </c>
      <c r="G276" s="17" t="s">
        <v>55</v>
      </c>
      <c r="H276" s="17" t="s">
        <v>241</v>
      </c>
      <c r="I276" s="17" t="s">
        <v>211</v>
      </c>
      <c r="J276" s="75" t="s">
        <v>230</v>
      </c>
      <c r="K276" s="76">
        <v>1000.81</v>
      </c>
      <c r="L276" s="75" t="s">
        <v>46</v>
      </c>
      <c r="M276" s="96">
        <f>500000000+94110359</f>
        <v>594110359</v>
      </c>
      <c r="N276" s="121">
        <v>0</v>
      </c>
      <c r="O276" s="121">
        <v>0</v>
      </c>
      <c r="P276" s="121">
        <f t="shared" si="15"/>
        <v>0</v>
      </c>
    </row>
    <row r="277" spans="1:16" ht="46.8" x14ac:dyDescent="0.25">
      <c r="A277" s="20" t="s">
        <v>240</v>
      </c>
      <c r="B277" s="19" t="s">
        <v>145</v>
      </c>
      <c r="C277" s="19" t="s">
        <v>15</v>
      </c>
      <c r="D277" s="19" t="s">
        <v>121</v>
      </c>
      <c r="E277" s="19" t="s">
        <v>33</v>
      </c>
      <c r="F277" s="19" t="s">
        <v>53</v>
      </c>
      <c r="G277" s="19" t="s">
        <v>55</v>
      </c>
      <c r="H277" s="19" t="s">
        <v>237</v>
      </c>
      <c r="I277" s="21" t="s">
        <v>0</v>
      </c>
      <c r="J277" s="21" t="s">
        <v>0</v>
      </c>
      <c r="K277" s="21" t="s">
        <v>0</v>
      </c>
      <c r="L277" s="21" t="s">
        <v>0</v>
      </c>
      <c r="M277" s="18">
        <f>M278</f>
        <v>203792378</v>
      </c>
      <c r="N277" s="121">
        <v>0</v>
      </c>
      <c r="O277" s="121">
        <v>0</v>
      </c>
      <c r="P277" s="121">
        <f t="shared" si="15"/>
        <v>0</v>
      </c>
    </row>
    <row r="278" spans="1:16" ht="46.8" x14ac:dyDescent="0.25">
      <c r="A278" s="20" t="s">
        <v>212</v>
      </c>
      <c r="B278" s="19" t="s">
        <v>145</v>
      </c>
      <c r="C278" s="19" t="s">
        <v>15</v>
      </c>
      <c r="D278" s="19" t="s">
        <v>121</v>
      </c>
      <c r="E278" s="19" t="s">
        <v>33</v>
      </c>
      <c r="F278" s="19" t="s">
        <v>53</v>
      </c>
      <c r="G278" s="19" t="s">
        <v>55</v>
      </c>
      <c r="H278" s="19" t="s">
        <v>237</v>
      </c>
      <c r="I278" s="19" t="s">
        <v>211</v>
      </c>
      <c r="J278" s="19" t="s">
        <v>0</v>
      </c>
      <c r="K278" s="19" t="s">
        <v>0</v>
      </c>
      <c r="L278" s="19" t="s">
        <v>0</v>
      </c>
      <c r="M278" s="18">
        <f>M279+M282</f>
        <v>203792378</v>
      </c>
      <c r="N278" s="121">
        <v>0</v>
      </c>
      <c r="O278" s="121">
        <v>0</v>
      </c>
      <c r="P278" s="121">
        <f t="shared" si="15"/>
        <v>0</v>
      </c>
    </row>
    <row r="279" spans="1:16" ht="15.6" x14ac:dyDescent="0.25">
      <c r="A279" s="20" t="s">
        <v>219</v>
      </c>
      <c r="B279" s="73" t="s">
        <v>0</v>
      </c>
      <c r="C279" s="73" t="s">
        <v>0</v>
      </c>
      <c r="D279" s="73" t="s">
        <v>0</v>
      </c>
      <c r="E279" s="73" t="s">
        <v>0</v>
      </c>
      <c r="F279" s="73" t="s">
        <v>0</v>
      </c>
      <c r="G279" s="73" t="s">
        <v>0</v>
      </c>
      <c r="H279" s="73" t="s">
        <v>0</v>
      </c>
      <c r="I279" s="73" t="s">
        <v>0</v>
      </c>
      <c r="J279" s="73" t="s">
        <v>0</v>
      </c>
      <c r="K279" s="73" t="s">
        <v>0</v>
      </c>
      <c r="L279" s="73" t="s">
        <v>0</v>
      </c>
      <c r="M279" s="18">
        <f>M280+M281</f>
        <v>78657915</v>
      </c>
      <c r="N279" s="121">
        <v>0</v>
      </c>
      <c r="O279" s="121">
        <v>0</v>
      </c>
      <c r="P279" s="121">
        <f t="shared" si="15"/>
        <v>0</v>
      </c>
    </row>
    <row r="280" spans="1:16" ht="31.2" x14ac:dyDescent="0.25">
      <c r="A280" s="82" t="s">
        <v>399</v>
      </c>
      <c r="B280" s="17" t="s">
        <v>145</v>
      </c>
      <c r="C280" s="17" t="s">
        <v>15</v>
      </c>
      <c r="D280" s="17" t="s">
        <v>121</v>
      </c>
      <c r="E280" s="17" t="s">
        <v>33</v>
      </c>
      <c r="F280" s="17" t="s">
        <v>53</v>
      </c>
      <c r="G280" s="17" t="s">
        <v>55</v>
      </c>
      <c r="H280" s="17" t="s">
        <v>237</v>
      </c>
      <c r="I280" s="17" t="s">
        <v>211</v>
      </c>
      <c r="J280" s="75" t="s">
        <v>58</v>
      </c>
      <c r="K280" s="95">
        <v>0.42499999999999999</v>
      </c>
      <c r="L280" s="75" t="s">
        <v>46</v>
      </c>
      <c r="M280" s="77">
        <v>69596294</v>
      </c>
      <c r="N280" s="121">
        <v>0</v>
      </c>
      <c r="O280" s="121">
        <v>0</v>
      </c>
      <c r="P280" s="121">
        <f t="shared" si="15"/>
        <v>0</v>
      </c>
    </row>
    <row r="281" spans="1:16" ht="78" x14ac:dyDescent="0.25">
      <c r="A281" s="82" t="s">
        <v>239</v>
      </c>
      <c r="B281" s="17" t="s">
        <v>145</v>
      </c>
      <c r="C281" s="17" t="s">
        <v>15</v>
      </c>
      <c r="D281" s="17" t="s">
        <v>121</v>
      </c>
      <c r="E281" s="17" t="s">
        <v>33</v>
      </c>
      <c r="F281" s="17" t="s">
        <v>53</v>
      </c>
      <c r="G281" s="17" t="s">
        <v>55</v>
      </c>
      <c r="H281" s="17" t="s">
        <v>237</v>
      </c>
      <c r="I281" s="17" t="s">
        <v>211</v>
      </c>
      <c r="J281" s="75" t="s">
        <v>58</v>
      </c>
      <c r="K281" s="76">
        <v>0.33</v>
      </c>
      <c r="L281" s="75" t="s">
        <v>46</v>
      </c>
      <c r="M281" s="77">
        <v>9061621</v>
      </c>
      <c r="N281" s="121">
        <v>0</v>
      </c>
      <c r="O281" s="121">
        <v>0</v>
      </c>
      <c r="P281" s="121">
        <f t="shared" si="15"/>
        <v>0</v>
      </c>
    </row>
    <row r="282" spans="1:16" ht="15.6" x14ac:dyDescent="0.25">
      <c r="A282" s="20" t="s">
        <v>227</v>
      </c>
      <c r="B282" s="73" t="s">
        <v>0</v>
      </c>
      <c r="C282" s="73" t="s">
        <v>0</v>
      </c>
      <c r="D282" s="73" t="s">
        <v>0</v>
      </c>
      <c r="E282" s="73" t="s">
        <v>0</v>
      </c>
      <c r="F282" s="73" t="s">
        <v>0</v>
      </c>
      <c r="G282" s="73" t="s">
        <v>0</v>
      </c>
      <c r="H282" s="73" t="s">
        <v>0</v>
      </c>
      <c r="I282" s="73" t="s">
        <v>0</v>
      </c>
      <c r="J282" s="73" t="s">
        <v>0</v>
      </c>
      <c r="K282" s="73" t="s">
        <v>0</v>
      </c>
      <c r="L282" s="73" t="s">
        <v>0</v>
      </c>
      <c r="M282" s="18">
        <f>M283</f>
        <v>125134463</v>
      </c>
      <c r="N282" s="121">
        <v>0</v>
      </c>
      <c r="O282" s="121">
        <v>0</v>
      </c>
      <c r="P282" s="121">
        <f t="shared" si="15"/>
        <v>0</v>
      </c>
    </row>
    <row r="283" spans="1:16" ht="46.8" x14ac:dyDescent="0.25">
      <c r="A283" s="82" t="s">
        <v>238</v>
      </c>
      <c r="B283" s="17" t="s">
        <v>145</v>
      </c>
      <c r="C283" s="17" t="s">
        <v>15</v>
      </c>
      <c r="D283" s="17" t="s">
        <v>121</v>
      </c>
      <c r="E283" s="17" t="s">
        <v>33</v>
      </c>
      <c r="F283" s="17" t="s">
        <v>53</v>
      </c>
      <c r="G283" s="17" t="s">
        <v>55</v>
      </c>
      <c r="H283" s="17" t="s">
        <v>237</v>
      </c>
      <c r="I283" s="17" t="s">
        <v>211</v>
      </c>
      <c r="J283" s="75" t="s">
        <v>58</v>
      </c>
      <c r="K283" s="76">
        <v>8.5399999999999991</v>
      </c>
      <c r="L283" s="75" t="s">
        <v>46</v>
      </c>
      <c r="M283" s="77">
        <v>125134463</v>
      </c>
      <c r="N283" s="121">
        <v>0</v>
      </c>
      <c r="O283" s="121">
        <v>0</v>
      </c>
      <c r="P283" s="121">
        <f t="shared" si="15"/>
        <v>0</v>
      </c>
    </row>
    <row r="284" spans="1:16" ht="156" x14ac:dyDescent="0.25">
      <c r="A284" s="71" t="s">
        <v>245</v>
      </c>
      <c r="B284" s="19" t="s">
        <v>145</v>
      </c>
      <c r="C284" s="19" t="s">
        <v>15</v>
      </c>
      <c r="D284" s="19" t="s">
        <v>121</v>
      </c>
      <c r="E284" s="19" t="s">
        <v>33</v>
      </c>
      <c r="F284" s="19" t="s">
        <v>53</v>
      </c>
      <c r="G284" s="19" t="s">
        <v>55</v>
      </c>
      <c r="H284" s="19">
        <v>98001</v>
      </c>
      <c r="I284" s="21" t="s">
        <v>0</v>
      </c>
      <c r="J284" s="21" t="s">
        <v>0</v>
      </c>
      <c r="K284" s="21" t="s">
        <v>0</v>
      </c>
      <c r="L284" s="21" t="s">
        <v>0</v>
      </c>
      <c r="M284" s="18">
        <f>M285</f>
        <v>330000000</v>
      </c>
      <c r="N284" s="121">
        <v>0</v>
      </c>
      <c r="O284" s="121">
        <v>0</v>
      </c>
      <c r="P284" s="121">
        <f t="shared" si="15"/>
        <v>0</v>
      </c>
    </row>
    <row r="285" spans="1:16" ht="46.8" x14ac:dyDescent="0.25">
      <c r="A285" s="20" t="s">
        <v>212</v>
      </c>
      <c r="B285" s="19" t="s">
        <v>145</v>
      </c>
      <c r="C285" s="19" t="s">
        <v>15</v>
      </c>
      <c r="D285" s="19" t="s">
        <v>121</v>
      </c>
      <c r="E285" s="19" t="s">
        <v>33</v>
      </c>
      <c r="F285" s="19" t="s">
        <v>53</v>
      </c>
      <c r="G285" s="19" t="s">
        <v>55</v>
      </c>
      <c r="H285" s="19">
        <v>98001</v>
      </c>
      <c r="I285" s="19" t="s">
        <v>211</v>
      </c>
      <c r="J285" s="19" t="s">
        <v>0</v>
      </c>
      <c r="K285" s="19" t="s">
        <v>0</v>
      </c>
      <c r="L285" s="19" t="s">
        <v>0</v>
      </c>
      <c r="M285" s="18">
        <f>M286</f>
        <v>330000000</v>
      </c>
      <c r="N285" s="121">
        <v>0</v>
      </c>
      <c r="O285" s="121">
        <v>0</v>
      </c>
      <c r="P285" s="121">
        <f t="shared" si="15"/>
        <v>0</v>
      </c>
    </row>
    <row r="286" spans="1:16" ht="15.6" x14ac:dyDescent="0.25">
      <c r="A286" s="20" t="s">
        <v>219</v>
      </c>
      <c r="B286" s="73" t="s">
        <v>0</v>
      </c>
      <c r="C286" s="73" t="s">
        <v>0</v>
      </c>
      <c r="D286" s="73" t="s">
        <v>0</v>
      </c>
      <c r="E286" s="73" t="s">
        <v>0</v>
      </c>
      <c r="F286" s="73" t="s">
        <v>0</v>
      </c>
      <c r="G286" s="73" t="s">
        <v>0</v>
      </c>
      <c r="H286" s="73" t="s">
        <v>0</v>
      </c>
      <c r="I286" s="73" t="s">
        <v>0</v>
      </c>
      <c r="J286" s="73" t="s">
        <v>0</v>
      </c>
      <c r="K286" s="73" t="s">
        <v>0</v>
      </c>
      <c r="L286" s="73" t="s">
        <v>0</v>
      </c>
      <c r="M286" s="18">
        <f>M287</f>
        <v>330000000</v>
      </c>
      <c r="N286" s="121">
        <v>0</v>
      </c>
      <c r="O286" s="121">
        <v>0</v>
      </c>
      <c r="P286" s="121">
        <f t="shared" si="15"/>
        <v>0</v>
      </c>
    </row>
    <row r="287" spans="1:16" ht="31.2" x14ac:dyDescent="0.25">
      <c r="A287" s="82" t="s">
        <v>407</v>
      </c>
      <c r="B287" s="17" t="s">
        <v>145</v>
      </c>
      <c r="C287" s="17" t="s">
        <v>15</v>
      </c>
      <c r="D287" s="17" t="s">
        <v>121</v>
      </c>
      <c r="E287" s="17" t="s">
        <v>33</v>
      </c>
      <c r="F287" s="17" t="s">
        <v>53</v>
      </c>
      <c r="G287" s="17" t="s">
        <v>55</v>
      </c>
      <c r="H287" s="17">
        <v>98001</v>
      </c>
      <c r="I287" s="17" t="s">
        <v>211</v>
      </c>
      <c r="J287" s="75" t="s">
        <v>58</v>
      </c>
      <c r="K287" s="76">
        <v>8.36</v>
      </c>
      <c r="L287" s="75" t="s">
        <v>89</v>
      </c>
      <c r="M287" s="77">
        <v>330000000</v>
      </c>
      <c r="N287" s="121">
        <v>0</v>
      </c>
      <c r="O287" s="121">
        <v>0</v>
      </c>
      <c r="P287" s="121">
        <f t="shared" si="15"/>
        <v>0</v>
      </c>
    </row>
    <row r="288" spans="1:16" ht="46.8" x14ac:dyDescent="0.25">
      <c r="A288" s="20" t="s">
        <v>236</v>
      </c>
      <c r="B288" s="19" t="s">
        <v>145</v>
      </c>
      <c r="C288" s="19" t="s">
        <v>15</v>
      </c>
      <c r="D288" s="19" t="s">
        <v>23</v>
      </c>
      <c r="E288" s="19" t="s">
        <v>0</v>
      </c>
      <c r="F288" s="19" t="s">
        <v>0</v>
      </c>
      <c r="G288" s="19" t="s">
        <v>0</v>
      </c>
      <c r="H288" s="21" t="s">
        <v>0</v>
      </c>
      <c r="I288" s="21" t="s">
        <v>0</v>
      </c>
      <c r="J288" s="21" t="s">
        <v>0</v>
      </c>
      <c r="K288" s="21" t="s">
        <v>0</v>
      </c>
      <c r="L288" s="21" t="s">
        <v>0</v>
      </c>
      <c r="M288" s="18">
        <f t="shared" ref="M288:M294" si="16">M289</f>
        <v>5390000</v>
      </c>
      <c r="N288" s="121">
        <v>0</v>
      </c>
      <c r="O288" s="121">
        <v>0</v>
      </c>
      <c r="P288" s="121">
        <f t="shared" si="15"/>
        <v>0</v>
      </c>
    </row>
    <row r="289" spans="1:16" ht="15.6" x14ac:dyDescent="0.25">
      <c r="A289" s="20" t="s">
        <v>32</v>
      </c>
      <c r="B289" s="19" t="s">
        <v>145</v>
      </c>
      <c r="C289" s="19" t="s">
        <v>15</v>
      </c>
      <c r="D289" s="19" t="s">
        <v>23</v>
      </c>
      <c r="E289" s="19" t="s">
        <v>33</v>
      </c>
      <c r="F289" s="19" t="s">
        <v>0</v>
      </c>
      <c r="G289" s="19" t="s">
        <v>0</v>
      </c>
      <c r="H289" s="21" t="s">
        <v>0</v>
      </c>
      <c r="I289" s="21" t="s">
        <v>0</v>
      </c>
      <c r="J289" s="21" t="s">
        <v>0</v>
      </c>
      <c r="K289" s="21" t="s">
        <v>0</v>
      </c>
      <c r="L289" s="21" t="s">
        <v>0</v>
      </c>
      <c r="M289" s="18">
        <f t="shared" si="16"/>
        <v>5390000</v>
      </c>
      <c r="N289" s="121">
        <v>0</v>
      </c>
      <c r="O289" s="121">
        <v>0</v>
      </c>
      <c r="P289" s="121">
        <f t="shared" si="15"/>
        <v>0</v>
      </c>
    </row>
    <row r="290" spans="1:16" ht="15.6" x14ac:dyDescent="0.25">
      <c r="A290" s="72" t="s">
        <v>66</v>
      </c>
      <c r="B290" s="19" t="s">
        <v>145</v>
      </c>
      <c r="C290" s="19" t="s">
        <v>15</v>
      </c>
      <c r="D290" s="19" t="s">
        <v>23</v>
      </c>
      <c r="E290" s="19" t="s">
        <v>33</v>
      </c>
      <c r="F290" s="19" t="s">
        <v>67</v>
      </c>
      <c r="G290" s="19" t="s">
        <v>0</v>
      </c>
      <c r="H290" s="19" t="s">
        <v>0</v>
      </c>
      <c r="I290" s="19" t="s">
        <v>0</v>
      </c>
      <c r="J290" s="19" t="s">
        <v>0</v>
      </c>
      <c r="K290" s="19" t="s">
        <v>0</v>
      </c>
      <c r="L290" s="19" t="s">
        <v>0</v>
      </c>
      <c r="M290" s="18">
        <f t="shared" si="16"/>
        <v>5390000</v>
      </c>
      <c r="N290" s="121">
        <v>0</v>
      </c>
      <c r="O290" s="121">
        <v>0</v>
      </c>
      <c r="P290" s="121">
        <f t="shared" si="15"/>
        <v>0</v>
      </c>
    </row>
    <row r="291" spans="1:16" ht="15.6" x14ac:dyDescent="0.25">
      <c r="A291" s="72" t="s">
        <v>68</v>
      </c>
      <c r="B291" s="19" t="s">
        <v>145</v>
      </c>
      <c r="C291" s="19" t="s">
        <v>15</v>
      </c>
      <c r="D291" s="19" t="s">
        <v>23</v>
      </c>
      <c r="E291" s="19" t="s">
        <v>33</v>
      </c>
      <c r="F291" s="19" t="s">
        <v>67</v>
      </c>
      <c r="G291" s="19" t="s">
        <v>29</v>
      </c>
      <c r="H291" s="19" t="s">
        <v>0</v>
      </c>
      <c r="I291" s="19" t="s">
        <v>0</v>
      </c>
      <c r="J291" s="19" t="s">
        <v>0</v>
      </c>
      <c r="K291" s="19" t="s">
        <v>0</v>
      </c>
      <c r="L291" s="19" t="s">
        <v>0</v>
      </c>
      <c r="M291" s="18">
        <f t="shared" si="16"/>
        <v>5390000</v>
      </c>
      <c r="N291" s="121">
        <v>0</v>
      </c>
      <c r="O291" s="121">
        <v>0</v>
      </c>
      <c r="P291" s="121">
        <f t="shared" si="15"/>
        <v>0</v>
      </c>
    </row>
    <row r="292" spans="1:16" ht="31.2" x14ac:dyDescent="0.25">
      <c r="A292" s="20" t="s">
        <v>220</v>
      </c>
      <c r="B292" s="19" t="s">
        <v>145</v>
      </c>
      <c r="C292" s="19" t="s">
        <v>15</v>
      </c>
      <c r="D292" s="19" t="s">
        <v>23</v>
      </c>
      <c r="E292" s="19" t="s">
        <v>33</v>
      </c>
      <c r="F292" s="19" t="s">
        <v>67</v>
      </c>
      <c r="G292" s="19" t="s">
        <v>29</v>
      </c>
      <c r="H292" s="19" t="s">
        <v>217</v>
      </c>
      <c r="I292" s="21" t="s">
        <v>0</v>
      </c>
      <c r="J292" s="21" t="s">
        <v>0</v>
      </c>
      <c r="K292" s="21" t="s">
        <v>0</v>
      </c>
      <c r="L292" s="21" t="s">
        <v>0</v>
      </c>
      <c r="M292" s="18">
        <f t="shared" si="16"/>
        <v>5390000</v>
      </c>
      <c r="N292" s="121">
        <v>0</v>
      </c>
      <c r="O292" s="121">
        <v>0</v>
      </c>
      <c r="P292" s="121">
        <f t="shared" si="15"/>
        <v>0</v>
      </c>
    </row>
    <row r="293" spans="1:16" ht="46.8" x14ac:dyDescent="0.25">
      <c r="A293" s="20" t="s">
        <v>212</v>
      </c>
      <c r="B293" s="19" t="s">
        <v>145</v>
      </c>
      <c r="C293" s="19" t="s">
        <v>15</v>
      </c>
      <c r="D293" s="19" t="s">
        <v>23</v>
      </c>
      <c r="E293" s="19" t="s">
        <v>33</v>
      </c>
      <c r="F293" s="19" t="s">
        <v>67</v>
      </c>
      <c r="G293" s="19" t="s">
        <v>29</v>
      </c>
      <c r="H293" s="19" t="s">
        <v>217</v>
      </c>
      <c r="I293" s="19" t="s">
        <v>211</v>
      </c>
      <c r="J293" s="19" t="s">
        <v>0</v>
      </c>
      <c r="K293" s="19" t="s">
        <v>0</v>
      </c>
      <c r="L293" s="19" t="s">
        <v>0</v>
      </c>
      <c r="M293" s="18">
        <f t="shared" si="16"/>
        <v>5390000</v>
      </c>
      <c r="N293" s="121">
        <v>0</v>
      </c>
      <c r="O293" s="121">
        <v>0</v>
      </c>
      <c r="P293" s="121">
        <f t="shared" si="15"/>
        <v>0</v>
      </c>
    </row>
    <row r="294" spans="1:16" ht="31.2" x14ac:dyDescent="0.25">
      <c r="A294" s="20" t="s">
        <v>325</v>
      </c>
      <c r="B294" s="73" t="s">
        <v>0</v>
      </c>
      <c r="C294" s="73" t="s">
        <v>0</v>
      </c>
      <c r="D294" s="73" t="s">
        <v>0</v>
      </c>
      <c r="E294" s="73" t="s">
        <v>0</v>
      </c>
      <c r="F294" s="73" t="s">
        <v>0</v>
      </c>
      <c r="G294" s="73" t="s">
        <v>0</v>
      </c>
      <c r="H294" s="73" t="s">
        <v>0</v>
      </c>
      <c r="I294" s="73" t="s">
        <v>0</v>
      </c>
      <c r="J294" s="73" t="s">
        <v>0</v>
      </c>
      <c r="K294" s="73" t="s">
        <v>0</v>
      </c>
      <c r="L294" s="73" t="s">
        <v>0</v>
      </c>
      <c r="M294" s="18">
        <f t="shared" si="16"/>
        <v>5390000</v>
      </c>
      <c r="N294" s="121">
        <v>0</v>
      </c>
      <c r="O294" s="121">
        <v>0</v>
      </c>
      <c r="P294" s="121">
        <f t="shared" si="15"/>
        <v>0</v>
      </c>
    </row>
    <row r="295" spans="1:16" ht="31.2" x14ac:dyDescent="0.25">
      <c r="A295" s="82" t="s">
        <v>234</v>
      </c>
      <c r="B295" s="17" t="s">
        <v>145</v>
      </c>
      <c r="C295" s="17" t="s">
        <v>15</v>
      </c>
      <c r="D295" s="17" t="s">
        <v>23</v>
      </c>
      <c r="E295" s="17" t="s">
        <v>33</v>
      </c>
      <c r="F295" s="17" t="s">
        <v>67</v>
      </c>
      <c r="G295" s="17" t="s">
        <v>29</v>
      </c>
      <c r="H295" s="17" t="s">
        <v>217</v>
      </c>
      <c r="I295" s="17" t="s">
        <v>211</v>
      </c>
      <c r="J295" s="75" t="s">
        <v>58</v>
      </c>
      <c r="K295" s="76">
        <v>3.91</v>
      </c>
      <c r="L295" s="75" t="s">
        <v>46</v>
      </c>
      <c r="M295" s="77">
        <f>278936.17-278936.17+5390000</f>
        <v>5390000</v>
      </c>
      <c r="N295" s="121">
        <v>0</v>
      </c>
      <c r="O295" s="121">
        <v>0</v>
      </c>
      <c r="P295" s="121">
        <f t="shared" si="15"/>
        <v>0</v>
      </c>
    </row>
    <row r="296" spans="1:16" ht="62.4" x14ac:dyDescent="0.25">
      <c r="A296" s="20" t="s">
        <v>229</v>
      </c>
      <c r="B296" s="19" t="s">
        <v>224</v>
      </c>
      <c r="C296" s="19" t="s">
        <v>0</v>
      </c>
      <c r="D296" s="19" t="s">
        <v>0</v>
      </c>
      <c r="E296" s="19" t="s">
        <v>0</v>
      </c>
      <c r="F296" s="19" t="s">
        <v>0</v>
      </c>
      <c r="G296" s="19" t="s">
        <v>0</v>
      </c>
      <c r="H296" s="21" t="s">
        <v>0</v>
      </c>
      <c r="I296" s="21" t="s">
        <v>0</v>
      </c>
      <c r="J296" s="21" t="s">
        <v>0</v>
      </c>
      <c r="K296" s="21" t="s">
        <v>0</v>
      </c>
      <c r="L296" s="21" t="s">
        <v>0</v>
      </c>
      <c r="M296" s="18">
        <f t="shared" ref="M296:M304" si="17">M297</f>
        <v>748451952.94000006</v>
      </c>
      <c r="N296" s="121">
        <v>200660368.22999999</v>
      </c>
      <c r="O296" s="121">
        <v>200660368.22999999</v>
      </c>
      <c r="P296" s="121">
        <v>26.810053396451757</v>
      </c>
    </row>
    <row r="297" spans="1:16" ht="31.2" x14ac:dyDescent="0.25">
      <c r="A297" s="20" t="s">
        <v>194</v>
      </c>
      <c r="B297" s="19" t="s">
        <v>224</v>
      </c>
      <c r="C297" s="19" t="s">
        <v>12</v>
      </c>
      <c r="D297" s="19" t="s">
        <v>0</v>
      </c>
      <c r="E297" s="19" t="s">
        <v>0</v>
      </c>
      <c r="F297" s="19" t="s">
        <v>0</v>
      </c>
      <c r="G297" s="19" t="s">
        <v>0</v>
      </c>
      <c r="H297" s="21" t="s">
        <v>0</v>
      </c>
      <c r="I297" s="21" t="s">
        <v>0</v>
      </c>
      <c r="J297" s="21" t="s">
        <v>0</v>
      </c>
      <c r="K297" s="21" t="s">
        <v>0</v>
      </c>
      <c r="L297" s="21" t="s">
        <v>0</v>
      </c>
      <c r="M297" s="18">
        <f t="shared" si="17"/>
        <v>748451952.94000006</v>
      </c>
      <c r="N297" s="121">
        <v>200660368.22999999</v>
      </c>
      <c r="O297" s="121">
        <v>200660368.22999999</v>
      </c>
      <c r="P297" s="121">
        <v>26.810053396451757</v>
      </c>
    </row>
    <row r="298" spans="1:16" ht="31.2" x14ac:dyDescent="0.25">
      <c r="A298" s="20" t="s">
        <v>228</v>
      </c>
      <c r="B298" s="19" t="s">
        <v>224</v>
      </c>
      <c r="C298" s="19" t="s">
        <v>12</v>
      </c>
      <c r="D298" s="19" t="s">
        <v>223</v>
      </c>
      <c r="E298" s="19" t="s">
        <v>0</v>
      </c>
      <c r="F298" s="19" t="s">
        <v>0</v>
      </c>
      <c r="G298" s="19" t="s">
        <v>0</v>
      </c>
      <c r="H298" s="21" t="s">
        <v>0</v>
      </c>
      <c r="I298" s="21" t="s">
        <v>0</v>
      </c>
      <c r="J298" s="21" t="s">
        <v>0</v>
      </c>
      <c r="K298" s="21" t="s">
        <v>0</v>
      </c>
      <c r="L298" s="21" t="s">
        <v>0</v>
      </c>
      <c r="M298" s="18">
        <f t="shared" si="17"/>
        <v>748451952.94000006</v>
      </c>
      <c r="N298" s="121">
        <v>200660368.22999999</v>
      </c>
      <c r="O298" s="121">
        <v>200660368.22999999</v>
      </c>
      <c r="P298" s="121">
        <v>26.810053396451757</v>
      </c>
    </row>
    <row r="299" spans="1:16" ht="15.6" x14ac:dyDescent="0.25">
      <c r="A299" s="20" t="s">
        <v>32</v>
      </c>
      <c r="B299" s="19" t="s">
        <v>224</v>
      </c>
      <c r="C299" s="19" t="s">
        <v>12</v>
      </c>
      <c r="D299" s="19" t="s">
        <v>223</v>
      </c>
      <c r="E299" s="19" t="s">
        <v>33</v>
      </c>
      <c r="F299" s="19" t="s">
        <v>0</v>
      </c>
      <c r="G299" s="19" t="s">
        <v>0</v>
      </c>
      <c r="H299" s="21" t="s">
        <v>0</v>
      </c>
      <c r="I299" s="21" t="s">
        <v>0</v>
      </c>
      <c r="J299" s="21" t="s">
        <v>0</v>
      </c>
      <c r="K299" s="21" t="s">
        <v>0</v>
      </c>
      <c r="L299" s="21" t="s">
        <v>0</v>
      </c>
      <c r="M299" s="18">
        <f t="shared" si="17"/>
        <v>748451952.94000006</v>
      </c>
      <c r="N299" s="121">
        <v>200660368.22999999</v>
      </c>
      <c r="O299" s="121">
        <v>200660368.22999999</v>
      </c>
      <c r="P299" s="121">
        <v>26.810053396451757</v>
      </c>
    </row>
    <row r="300" spans="1:16" ht="15.6" x14ac:dyDescent="0.25">
      <c r="A300" s="72" t="s">
        <v>140</v>
      </c>
      <c r="B300" s="19" t="s">
        <v>224</v>
      </c>
      <c r="C300" s="19" t="s">
        <v>12</v>
      </c>
      <c r="D300" s="19" t="s">
        <v>223</v>
      </c>
      <c r="E300" s="19" t="s">
        <v>33</v>
      </c>
      <c r="F300" s="19" t="s">
        <v>48</v>
      </c>
      <c r="G300" s="19" t="s">
        <v>0</v>
      </c>
      <c r="H300" s="19" t="s">
        <v>0</v>
      </c>
      <c r="I300" s="19" t="s">
        <v>0</v>
      </c>
      <c r="J300" s="19" t="s">
        <v>0</v>
      </c>
      <c r="K300" s="19" t="s">
        <v>0</v>
      </c>
      <c r="L300" s="19" t="s">
        <v>0</v>
      </c>
      <c r="M300" s="18">
        <f t="shared" si="17"/>
        <v>748451952.94000006</v>
      </c>
      <c r="N300" s="121">
        <v>200660368.22999999</v>
      </c>
      <c r="O300" s="121">
        <v>200660368.22999999</v>
      </c>
      <c r="P300" s="121">
        <v>26.810053396451757</v>
      </c>
    </row>
    <row r="301" spans="1:16" ht="15.6" x14ac:dyDescent="0.25">
      <c r="A301" s="72" t="s">
        <v>141</v>
      </c>
      <c r="B301" s="19" t="s">
        <v>224</v>
      </c>
      <c r="C301" s="19" t="s">
        <v>12</v>
      </c>
      <c r="D301" s="19" t="s">
        <v>223</v>
      </c>
      <c r="E301" s="19" t="s">
        <v>33</v>
      </c>
      <c r="F301" s="19" t="s">
        <v>48</v>
      </c>
      <c r="G301" s="19" t="s">
        <v>29</v>
      </c>
      <c r="H301" s="19" t="s">
        <v>0</v>
      </c>
      <c r="I301" s="19" t="s">
        <v>0</v>
      </c>
      <c r="J301" s="19" t="s">
        <v>0</v>
      </c>
      <c r="K301" s="19" t="s">
        <v>0</v>
      </c>
      <c r="L301" s="19" t="s">
        <v>0</v>
      </c>
      <c r="M301" s="18">
        <f t="shared" si="17"/>
        <v>748451952.94000006</v>
      </c>
      <c r="N301" s="121">
        <v>200660368.22999999</v>
      </c>
      <c r="O301" s="121">
        <v>200660368.22999999</v>
      </c>
      <c r="P301" s="121">
        <v>26.810053396451757</v>
      </c>
    </row>
    <row r="302" spans="1:16" ht="31.2" x14ac:dyDescent="0.25">
      <c r="A302" s="20" t="s">
        <v>226</v>
      </c>
      <c r="B302" s="19" t="s">
        <v>224</v>
      </c>
      <c r="C302" s="19" t="s">
        <v>12</v>
      </c>
      <c r="D302" s="19" t="s">
        <v>223</v>
      </c>
      <c r="E302" s="19" t="s">
        <v>33</v>
      </c>
      <c r="F302" s="19" t="s">
        <v>48</v>
      </c>
      <c r="G302" s="19" t="s">
        <v>29</v>
      </c>
      <c r="H302" s="19" t="s">
        <v>222</v>
      </c>
      <c r="I302" s="21" t="s">
        <v>0</v>
      </c>
      <c r="J302" s="21" t="s">
        <v>0</v>
      </c>
      <c r="K302" s="21" t="s">
        <v>0</v>
      </c>
      <c r="L302" s="21" t="s">
        <v>0</v>
      </c>
      <c r="M302" s="18">
        <f t="shared" si="17"/>
        <v>748451952.94000006</v>
      </c>
      <c r="N302" s="121">
        <v>200660368.22999999</v>
      </c>
      <c r="O302" s="121">
        <v>200660368.22999999</v>
      </c>
      <c r="P302" s="121">
        <v>26.810053396451757</v>
      </c>
    </row>
    <row r="303" spans="1:16" ht="46.8" x14ac:dyDescent="0.25">
      <c r="A303" s="20" t="s">
        <v>212</v>
      </c>
      <c r="B303" s="19" t="s">
        <v>224</v>
      </c>
      <c r="C303" s="19" t="s">
        <v>12</v>
      </c>
      <c r="D303" s="19" t="s">
        <v>223</v>
      </c>
      <c r="E303" s="19" t="s">
        <v>33</v>
      </c>
      <c r="F303" s="19" t="s">
        <v>48</v>
      </c>
      <c r="G303" s="19" t="s">
        <v>29</v>
      </c>
      <c r="H303" s="19" t="s">
        <v>222</v>
      </c>
      <c r="I303" s="19" t="s">
        <v>211</v>
      </c>
      <c r="J303" s="19" t="s">
        <v>0</v>
      </c>
      <c r="K303" s="19" t="s">
        <v>0</v>
      </c>
      <c r="L303" s="19" t="s">
        <v>0</v>
      </c>
      <c r="M303" s="18">
        <f t="shared" si="17"/>
        <v>748451952.94000006</v>
      </c>
      <c r="N303" s="121">
        <v>200660368.22999999</v>
      </c>
      <c r="O303" s="121">
        <v>200660368.22999999</v>
      </c>
      <c r="P303" s="121">
        <v>26.810053396451757</v>
      </c>
    </row>
    <row r="304" spans="1:16" ht="15.6" x14ac:dyDescent="0.25">
      <c r="A304" s="20" t="s">
        <v>219</v>
      </c>
      <c r="B304" s="73" t="s">
        <v>0</v>
      </c>
      <c r="C304" s="73" t="s">
        <v>0</v>
      </c>
      <c r="D304" s="73" t="s">
        <v>0</v>
      </c>
      <c r="E304" s="73" t="s">
        <v>0</v>
      </c>
      <c r="F304" s="73" t="s">
        <v>0</v>
      </c>
      <c r="G304" s="73" t="s">
        <v>0</v>
      </c>
      <c r="H304" s="73" t="s">
        <v>0</v>
      </c>
      <c r="I304" s="73" t="s">
        <v>0</v>
      </c>
      <c r="J304" s="73" t="s">
        <v>0</v>
      </c>
      <c r="K304" s="73" t="s">
        <v>0</v>
      </c>
      <c r="L304" s="73" t="s">
        <v>0</v>
      </c>
      <c r="M304" s="18">
        <f t="shared" si="17"/>
        <v>748451952.94000006</v>
      </c>
      <c r="N304" s="121">
        <v>200660368.22999999</v>
      </c>
      <c r="O304" s="121">
        <v>200660368.22999999</v>
      </c>
      <c r="P304" s="121">
        <v>26.810053396451757</v>
      </c>
    </row>
    <row r="305" spans="1:16" ht="51.75" customHeight="1" x14ac:dyDescent="0.25">
      <c r="A305" s="82" t="s">
        <v>225</v>
      </c>
      <c r="B305" s="17" t="s">
        <v>224</v>
      </c>
      <c r="C305" s="17" t="s">
        <v>12</v>
      </c>
      <c r="D305" s="17" t="s">
        <v>223</v>
      </c>
      <c r="E305" s="17" t="s">
        <v>33</v>
      </c>
      <c r="F305" s="17" t="s">
        <v>48</v>
      </c>
      <c r="G305" s="17" t="s">
        <v>29</v>
      </c>
      <c r="H305" s="17" t="s">
        <v>222</v>
      </c>
      <c r="I305" s="17" t="s">
        <v>211</v>
      </c>
      <c r="J305" s="75" t="s">
        <v>221</v>
      </c>
      <c r="K305" s="76">
        <v>1225</v>
      </c>
      <c r="L305" s="75" t="s">
        <v>46</v>
      </c>
      <c r="M305" s="77">
        <f>401809893.62+346642059.32</f>
        <v>748451952.94000006</v>
      </c>
      <c r="N305" s="121">
        <v>200660368.22999999</v>
      </c>
      <c r="O305" s="121">
        <v>200660368.22999999</v>
      </c>
      <c r="P305" s="121">
        <f t="shared" si="15"/>
        <v>26.810053396451757</v>
      </c>
    </row>
    <row r="306" spans="1:16" ht="31.2" x14ac:dyDescent="0.25">
      <c r="A306" s="20" t="s">
        <v>163</v>
      </c>
      <c r="B306" s="19" t="s">
        <v>164</v>
      </c>
      <c r="C306" s="19" t="s">
        <v>0</v>
      </c>
      <c r="D306" s="19" t="s">
        <v>0</v>
      </c>
      <c r="E306" s="19" t="s">
        <v>0</v>
      </c>
      <c r="F306" s="19" t="s">
        <v>0</v>
      </c>
      <c r="G306" s="19" t="s">
        <v>0</v>
      </c>
      <c r="H306" s="21" t="s">
        <v>0</v>
      </c>
      <c r="I306" s="21" t="s">
        <v>0</v>
      </c>
      <c r="J306" s="21" t="s">
        <v>0</v>
      </c>
      <c r="K306" s="21" t="s">
        <v>0</v>
      </c>
      <c r="L306" s="21" t="s">
        <v>0</v>
      </c>
      <c r="M306" s="18">
        <f>M307+M324</f>
        <v>416368851.27000004</v>
      </c>
      <c r="N306" s="121">
        <f>N307+N324</f>
        <v>36996724.439999998</v>
      </c>
      <c r="O306" s="121">
        <f>O307+O324</f>
        <v>36996724.439999998</v>
      </c>
      <c r="P306" s="121">
        <f t="shared" si="15"/>
        <v>8.8855648848739079</v>
      </c>
    </row>
    <row r="307" spans="1:16" ht="31.2" x14ac:dyDescent="0.25">
      <c r="A307" s="20" t="s">
        <v>194</v>
      </c>
      <c r="B307" s="19" t="s">
        <v>164</v>
      </c>
      <c r="C307" s="19" t="s">
        <v>12</v>
      </c>
      <c r="D307" s="19" t="s">
        <v>0</v>
      </c>
      <c r="E307" s="19" t="s">
        <v>0</v>
      </c>
      <c r="F307" s="19" t="s">
        <v>0</v>
      </c>
      <c r="G307" s="19" t="s">
        <v>0</v>
      </c>
      <c r="H307" s="21" t="s">
        <v>0</v>
      </c>
      <c r="I307" s="21" t="s">
        <v>0</v>
      </c>
      <c r="J307" s="21" t="s">
        <v>0</v>
      </c>
      <c r="K307" s="21" t="s">
        <v>0</v>
      </c>
      <c r="L307" s="21" t="s">
        <v>0</v>
      </c>
      <c r="M307" s="18">
        <f>M308</f>
        <v>355485244.46000004</v>
      </c>
      <c r="N307" s="121">
        <v>22049807.440000001</v>
      </c>
      <c r="O307" s="121">
        <v>22049807.440000001</v>
      </c>
      <c r="P307" s="121">
        <v>30.714630507978331</v>
      </c>
    </row>
    <row r="308" spans="1:16" ht="31.2" x14ac:dyDescent="0.25">
      <c r="A308" s="20" t="s">
        <v>165</v>
      </c>
      <c r="B308" s="19" t="s">
        <v>164</v>
      </c>
      <c r="C308" s="19" t="s">
        <v>12</v>
      </c>
      <c r="D308" s="19" t="s">
        <v>166</v>
      </c>
      <c r="E308" s="19" t="s">
        <v>0</v>
      </c>
      <c r="F308" s="19" t="s">
        <v>0</v>
      </c>
      <c r="G308" s="19" t="s">
        <v>0</v>
      </c>
      <c r="H308" s="21" t="s">
        <v>0</v>
      </c>
      <c r="I308" s="21" t="s">
        <v>0</v>
      </c>
      <c r="J308" s="21" t="s">
        <v>0</v>
      </c>
      <c r="K308" s="21" t="s">
        <v>0</v>
      </c>
      <c r="L308" s="21" t="s">
        <v>0</v>
      </c>
      <c r="M308" s="18">
        <f>M309</f>
        <v>355485244.46000004</v>
      </c>
      <c r="N308" s="121">
        <v>22049807.440000001</v>
      </c>
      <c r="O308" s="121">
        <v>22049807.440000001</v>
      </c>
      <c r="P308" s="121">
        <v>30.714630507978331</v>
      </c>
    </row>
    <row r="309" spans="1:16" ht="15.6" x14ac:dyDescent="0.25">
      <c r="A309" s="20" t="s">
        <v>32</v>
      </c>
      <c r="B309" s="19" t="s">
        <v>164</v>
      </c>
      <c r="C309" s="19" t="s">
        <v>12</v>
      </c>
      <c r="D309" s="19" t="s">
        <v>166</v>
      </c>
      <c r="E309" s="19" t="s">
        <v>33</v>
      </c>
      <c r="F309" s="19" t="s">
        <v>0</v>
      </c>
      <c r="G309" s="19" t="s">
        <v>0</v>
      </c>
      <c r="H309" s="21" t="s">
        <v>0</v>
      </c>
      <c r="I309" s="21" t="s">
        <v>0</v>
      </c>
      <c r="J309" s="21" t="s">
        <v>0</v>
      </c>
      <c r="K309" s="21" t="s">
        <v>0</v>
      </c>
      <c r="L309" s="21" t="s">
        <v>0</v>
      </c>
      <c r="M309" s="18">
        <f>M310</f>
        <v>355485244.46000004</v>
      </c>
      <c r="N309" s="121">
        <v>22049807.440000001</v>
      </c>
      <c r="O309" s="121">
        <v>22049807.440000001</v>
      </c>
      <c r="P309" s="121">
        <v>30.714630507978331</v>
      </c>
    </row>
    <row r="310" spans="1:16" ht="15.6" x14ac:dyDescent="0.25">
      <c r="A310" s="72" t="s">
        <v>167</v>
      </c>
      <c r="B310" s="19" t="s">
        <v>164</v>
      </c>
      <c r="C310" s="19" t="s">
        <v>12</v>
      </c>
      <c r="D310" s="19" t="s">
        <v>166</v>
      </c>
      <c r="E310" s="19" t="s">
        <v>33</v>
      </c>
      <c r="F310" s="19" t="s">
        <v>21</v>
      </c>
      <c r="G310" s="19" t="s">
        <v>0</v>
      </c>
      <c r="H310" s="19" t="s">
        <v>0</v>
      </c>
      <c r="I310" s="19" t="s">
        <v>0</v>
      </c>
      <c r="J310" s="19" t="s">
        <v>0</v>
      </c>
      <c r="K310" s="19" t="s">
        <v>0</v>
      </c>
      <c r="L310" s="19" t="s">
        <v>0</v>
      </c>
      <c r="M310" s="18">
        <f>M311</f>
        <v>355485244.46000004</v>
      </c>
      <c r="N310" s="121">
        <v>22049807.440000001</v>
      </c>
      <c r="O310" s="121">
        <v>22049807.440000001</v>
      </c>
      <c r="P310" s="121">
        <v>30.714630507978331</v>
      </c>
    </row>
    <row r="311" spans="1:16" ht="15.6" x14ac:dyDescent="0.25">
      <c r="A311" s="72" t="s">
        <v>168</v>
      </c>
      <c r="B311" s="19" t="s">
        <v>164</v>
      </c>
      <c r="C311" s="19" t="s">
        <v>12</v>
      </c>
      <c r="D311" s="19" t="s">
        <v>166</v>
      </c>
      <c r="E311" s="19" t="s">
        <v>33</v>
      </c>
      <c r="F311" s="19" t="s">
        <v>21</v>
      </c>
      <c r="G311" s="19" t="s">
        <v>29</v>
      </c>
      <c r="H311" s="19" t="s">
        <v>0</v>
      </c>
      <c r="I311" s="19" t="s">
        <v>0</v>
      </c>
      <c r="J311" s="19" t="s">
        <v>0</v>
      </c>
      <c r="K311" s="19" t="s">
        <v>0</v>
      </c>
      <c r="L311" s="19" t="s">
        <v>0</v>
      </c>
      <c r="M311" s="18">
        <f>M312+M318</f>
        <v>355485244.46000004</v>
      </c>
      <c r="N311" s="121">
        <v>22049807.440000001</v>
      </c>
      <c r="O311" s="121">
        <v>22049807.440000001</v>
      </c>
      <c r="P311" s="121">
        <v>30.714630507978331</v>
      </c>
    </row>
    <row r="312" spans="1:16" ht="31.2" x14ac:dyDescent="0.25">
      <c r="A312" s="20" t="s">
        <v>220</v>
      </c>
      <c r="B312" s="19" t="s">
        <v>164</v>
      </c>
      <c r="C312" s="19" t="s">
        <v>12</v>
      </c>
      <c r="D312" s="19" t="s">
        <v>166</v>
      </c>
      <c r="E312" s="19" t="s">
        <v>33</v>
      </c>
      <c r="F312" s="19" t="s">
        <v>21</v>
      </c>
      <c r="G312" s="19" t="s">
        <v>29</v>
      </c>
      <c r="H312" s="19" t="s">
        <v>217</v>
      </c>
      <c r="I312" s="21" t="s">
        <v>0</v>
      </c>
      <c r="J312" s="21" t="s">
        <v>0</v>
      </c>
      <c r="K312" s="21" t="s">
        <v>0</v>
      </c>
      <c r="L312" s="21" t="s">
        <v>0</v>
      </c>
      <c r="M312" s="18">
        <f>M313</f>
        <v>255000000</v>
      </c>
      <c r="N312" s="121">
        <v>22049807.440000001</v>
      </c>
      <c r="O312" s="121">
        <v>22049807.440000001</v>
      </c>
      <c r="P312" s="121">
        <v>30.714630507978331</v>
      </c>
    </row>
    <row r="313" spans="1:16" ht="46.8" x14ac:dyDescent="0.25">
      <c r="A313" s="20" t="s">
        <v>212</v>
      </c>
      <c r="B313" s="19" t="s">
        <v>164</v>
      </c>
      <c r="C313" s="19" t="s">
        <v>12</v>
      </c>
      <c r="D313" s="19" t="s">
        <v>166</v>
      </c>
      <c r="E313" s="19" t="s">
        <v>33</v>
      </c>
      <c r="F313" s="19" t="s">
        <v>21</v>
      </c>
      <c r="G313" s="19" t="s">
        <v>29</v>
      </c>
      <c r="H313" s="19" t="s">
        <v>217</v>
      </c>
      <c r="I313" s="19" t="s">
        <v>211</v>
      </c>
      <c r="J313" s="19" t="s">
        <v>0</v>
      </c>
      <c r="K313" s="19" t="s">
        <v>0</v>
      </c>
      <c r="L313" s="19" t="s">
        <v>0</v>
      </c>
      <c r="M313" s="18">
        <f>M314+M316</f>
        <v>255000000</v>
      </c>
      <c r="N313" s="121">
        <v>22049807.440000001</v>
      </c>
      <c r="O313" s="121">
        <v>22049807.440000001</v>
      </c>
      <c r="P313" s="121">
        <v>30.714630507978331</v>
      </c>
    </row>
    <row r="314" spans="1:16" ht="15.6" x14ac:dyDescent="0.25">
      <c r="A314" s="20" t="s">
        <v>219</v>
      </c>
      <c r="B314" s="73" t="s">
        <v>0</v>
      </c>
      <c r="C314" s="73" t="s">
        <v>0</v>
      </c>
      <c r="D314" s="73" t="s">
        <v>0</v>
      </c>
      <c r="E314" s="73" t="s">
        <v>0</v>
      </c>
      <c r="F314" s="73" t="s">
        <v>0</v>
      </c>
      <c r="G314" s="73" t="s">
        <v>0</v>
      </c>
      <c r="H314" s="73" t="s">
        <v>0</v>
      </c>
      <c r="I314" s="73" t="s">
        <v>0</v>
      </c>
      <c r="J314" s="73" t="s">
        <v>0</v>
      </c>
      <c r="K314" s="73" t="s">
        <v>0</v>
      </c>
      <c r="L314" s="73" t="s">
        <v>0</v>
      </c>
      <c r="M314" s="18">
        <f>M315</f>
        <v>125000000</v>
      </c>
      <c r="N314" s="121">
        <v>0</v>
      </c>
      <c r="O314" s="121">
        <v>0</v>
      </c>
      <c r="P314" s="121">
        <f t="shared" si="15"/>
        <v>0</v>
      </c>
    </row>
    <row r="315" spans="1:16" ht="54.75" customHeight="1" x14ac:dyDescent="0.25">
      <c r="A315" s="82" t="s">
        <v>412</v>
      </c>
      <c r="B315" s="17" t="s">
        <v>164</v>
      </c>
      <c r="C315" s="17" t="s">
        <v>12</v>
      </c>
      <c r="D315" s="17" t="s">
        <v>166</v>
      </c>
      <c r="E315" s="17" t="s">
        <v>33</v>
      </c>
      <c r="F315" s="17" t="s">
        <v>21</v>
      </c>
      <c r="G315" s="17" t="s">
        <v>29</v>
      </c>
      <c r="H315" s="17" t="s">
        <v>217</v>
      </c>
      <c r="I315" s="17" t="s">
        <v>211</v>
      </c>
      <c r="J315" s="15" t="s">
        <v>210</v>
      </c>
      <c r="K315" s="76">
        <v>120</v>
      </c>
      <c r="L315" s="75" t="s">
        <v>60</v>
      </c>
      <c r="M315" s="77">
        <v>125000000</v>
      </c>
      <c r="N315" s="121">
        <v>0</v>
      </c>
      <c r="O315" s="121">
        <v>0</v>
      </c>
      <c r="P315" s="121">
        <f t="shared" si="15"/>
        <v>0</v>
      </c>
    </row>
    <row r="316" spans="1:16" ht="15.6" x14ac:dyDescent="0.25">
      <c r="A316" s="20" t="s">
        <v>362</v>
      </c>
      <c r="B316" s="73" t="s">
        <v>0</v>
      </c>
      <c r="C316" s="73" t="s">
        <v>0</v>
      </c>
      <c r="D316" s="73" t="s">
        <v>0</v>
      </c>
      <c r="E316" s="73" t="s">
        <v>0</v>
      </c>
      <c r="F316" s="73" t="s">
        <v>0</v>
      </c>
      <c r="G316" s="73" t="s">
        <v>0</v>
      </c>
      <c r="H316" s="73" t="s">
        <v>0</v>
      </c>
      <c r="I316" s="73" t="s">
        <v>0</v>
      </c>
      <c r="J316" s="73" t="s">
        <v>0</v>
      </c>
      <c r="K316" s="73" t="s">
        <v>0</v>
      </c>
      <c r="L316" s="73" t="s">
        <v>0</v>
      </c>
      <c r="M316" s="18">
        <f>M317</f>
        <v>130000000</v>
      </c>
      <c r="N316" s="121">
        <v>0</v>
      </c>
      <c r="O316" s="121">
        <v>0</v>
      </c>
      <c r="P316" s="121">
        <f t="shared" si="15"/>
        <v>0</v>
      </c>
    </row>
    <row r="317" spans="1:16" ht="31.2" x14ac:dyDescent="0.25">
      <c r="A317" s="82" t="s">
        <v>426</v>
      </c>
      <c r="B317" s="17" t="s">
        <v>164</v>
      </c>
      <c r="C317" s="17" t="s">
        <v>12</v>
      </c>
      <c r="D317" s="17" t="s">
        <v>166</v>
      </c>
      <c r="E317" s="17" t="s">
        <v>33</v>
      </c>
      <c r="F317" s="17" t="s">
        <v>21</v>
      </c>
      <c r="G317" s="17" t="s">
        <v>29</v>
      </c>
      <c r="H317" s="17" t="s">
        <v>217</v>
      </c>
      <c r="I317" s="17" t="s">
        <v>211</v>
      </c>
      <c r="J317" s="15" t="s">
        <v>210</v>
      </c>
      <c r="K317" s="76">
        <v>80</v>
      </c>
      <c r="L317" s="75" t="s">
        <v>60</v>
      </c>
      <c r="M317" s="77">
        <v>130000000</v>
      </c>
      <c r="N317" s="121">
        <v>0</v>
      </c>
      <c r="O317" s="121">
        <v>0</v>
      </c>
      <c r="P317" s="121">
        <f t="shared" si="15"/>
        <v>0</v>
      </c>
    </row>
    <row r="318" spans="1:16" ht="115.5" customHeight="1" x14ac:dyDescent="0.25">
      <c r="A318" s="20" t="s">
        <v>173</v>
      </c>
      <c r="B318" s="19" t="s">
        <v>164</v>
      </c>
      <c r="C318" s="19" t="s">
        <v>12</v>
      </c>
      <c r="D318" s="19" t="s">
        <v>166</v>
      </c>
      <c r="E318" s="19" t="s">
        <v>33</v>
      </c>
      <c r="F318" s="19" t="s">
        <v>21</v>
      </c>
      <c r="G318" s="19" t="s">
        <v>29</v>
      </c>
      <c r="H318" s="19" t="s">
        <v>174</v>
      </c>
      <c r="I318" s="21" t="s">
        <v>0</v>
      </c>
      <c r="J318" s="21" t="s">
        <v>0</v>
      </c>
      <c r="K318" s="21" t="s">
        <v>0</v>
      </c>
      <c r="L318" s="21" t="s">
        <v>0</v>
      </c>
      <c r="M318" s="18">
        <f>M319</f>
        <v>100485244.46000001</v>
      </c>
      <c r="N318" s="121">
        <v>0</v>
      </c>
      <c r="O318" s="121">
        <v>0</v>
      </c>
      <c r="P318" s="121">
        <f t="shared" si="15"/>
        <v>0</v>
      </c>
    </row>
    <row r="319" spans="1:16" ht="81.75" customHeight="1" x14ac:dyDescent="0.25">
      <c r="A319" s="20" t="s">
        <v>212</v>
      </c>
      <c r="B319" s="19" t="s">
        <v>164</v>
      </c>
      <c r="C319" s="19" t="s">
        <v>12</v>
      </c>
      <c r="D319" s="19" t="s">
        <v>166</v>
      </c>
      <c r="E319" s="19" t="s">
        <v>33</v>
      </c>
      <c r="F319" s="19" t="s">
        <v>21</v>
      </c>
      <c r="G319" s="19" t="s">
        <v>29</v>
      </c>
      <c r="H319" s="19" t="s">
        <v>174</v>
      </c>
      <c r="I319" s="19" t="s">
        <v>211</v>
      </c>
      <c r="J319" s="19" t="s">
        <v>0</v>
      </c>
      <c r="K319" s="19" t="s">
        <v>0</v>
      </c>
      <c r="L319" s="19" t="s">
        <v>0</v>
      </c>
      <c r="M319" s="18">
        <f>M320+M322</f>
        <v>100485244.46000001</v>
      </c>
      <c r="N319" s="121">
        <v>0</v>
      </c>
      <c r="O319" s="121">
        <v>0</v>
      </c>
      <c r="P319" s="121">
        <f t="shared" si="15"/>
        <v>0</v>
      </c>
    </row>
    <row r="320" spans="1:16" ht="15.6" x14ac:dyDescent="0.25">
      <c r="A320" s="87" t="s">
        <v>264</v>
      </c>
      <c r="B320" s="19"/>
      <c r="C320" s="19"/>
      <c r="D320" s="19"/>
      <c r="E320" s="19"/>
      <c r="F320" s="19"/>
      <c r="G320" s="19"/>
      <c r="H320" s="19"/>
      <c r="I320" s="19"/>
      <c r="J320" s="88"/>
      <c r="K320" s="89"/>
      <c r="L320" s="88"/>
      <c r="M320" s="18">
        <f>M321</f>
        <v>28695979.620000001</v>
      </c>
      <c r="N320" s="121">
        <v>0</v>
      </c>
      <c r="O320" s="121">
        <v>0</v>
      </c>
      <c r="P320" s="121">
        <f t="shared" si="15"/>
        <v>0</v>
      </c>
    </row>
    <row r="321" spans="1:16" ht="30.75" customHeight="1" x14ac:dyDescent="0.25">
      <c r="A321" s="74" t="s">
        <v>213</v>
      </c>
      <c r="B321" s="17" t="s">
        <v>164</v>
      </c>
      <c r="C321" s="17" t="s">
        <v>12</v>
      </c>
      <c r="D321" s="17" t="s">
        <v>166</v>
      </c>
      <c r="E321" s="17" t="s">
        <v>33</v>
      </c>
      <c r="F321" s="17" t="s">
        <v>21</v>
      </c>
      <c r="G321" s="17" t="s">
        <v>29</v>
      </c>
      <c r="H321" s="17" t="s">
        <v>174</v>
      </c>
      <c r="I321" s="17" t="s">
        <v>211</v>
      </c>
      <c r="J321" s="15" t="s">
        <v>210</v>
      </c>
      <c r="K321" s="76">
        <v>44</v>
      </c>
      <c r="L321" s="75">
        <v>2022</v>
      </c>
      <c r="M321" s="77">
        <v>28695979.620000001</v>
      </c>
      <c r="N321" s="121">
        <v>0</v>
      </c>
      <c r="O321" s="121">
        <v>0</v>
      </c>
      <c r="P321" s="121">
        <f t="shared" si="15"/>
        <v>0</v>
      </c>
    </row>
    <row r="322" spans="1:16" ht="15.6" x14ac:dyDescent="0.25">
      <c r="A322" s="20" t="s">
        <v>216</v>
      </c>
      <c r="B322" s="73" t="s">
        <v>0</v>
      </c>
      <c r="C322" s="73" t="s">
        <v>0</v>
      </c>
      <c r="D322" s="73" t="s">
        <v>0</v>
      </c>
      <c r="E322" s="73" t="s">
        <v>0</v>
      </c>
      <c r="F322" s="73" t="s">
        <v>0</v>
      </c>
      <c r="G322" s="73" t="s">
        <v>0</v>
      </c>
      <c r="H322" s="73" t="s">
        <v>0</v>
      </c>
      <c r="I322" s="73" t="s">
        <v>0</v>
      </c>
      <c r="J322" s="73" t="s">
        <v>0</v>
      </c>
      <c r="K322" s="73" t="s">
        <v>0</v>
      </c>
      <c r="L322" s="73" t="s">
        <v>0</v>
      </c>
      <c r="M322" s="18">
        <f>M323</f>
        <v>71789264.840000004</v>
      </c>
      <c r="N322" s="121">
        <v>22049807.440000001</v>
      </c>
      <c r="O322" s="121">
        <v>22049807.440000001</v>
      </c>
      <c r="P322" s="121">
        <v>30.714630507978331</v>
      </c>
    </row>
    <row r="323" spans="1:16" ht="31.2" x14ac:dyDescent="0.25">
      <c r="A323" s="74" t="s">
        <v>215</v>
      </c>
      <c r="B323" s="17" t="s">
        <v>164</v>
      </c>
      <c r="C323" s="17" t="s">
        <v>12</v>
      </c>
      <c r="D323" s="17" t="s">
        <v>166</v>
      </c>
      <c r="E323" s="17" t="s">
        <v>33</v>
      </c>
      <c r="F323" s="17" t="s">
        <v>21</v>
      </c>
      <c r="G323" s="17" t="s">
        <v>29</v>
      </c>
      <c r="H323" s="17" t="s">
        <v>174</v>
      </c>
      <c r="I323" s="17" t="s">
        <v>211</v>
      </c>
      <c r="J323" s="15" t="s">
        <v>210</v>
      </c>
      <c r="K323" s="76">
        <v>75</v>
      </c>
      <c r="L323" s="75" t="s">
        <v>46</v>
      </c>
      <c r="M323" s="77">
        <f>41213212.3+376983.64+30199068.9</f>
        <v>71789264.840000004</v>
      </c>
      <c r="N323" s="121">
        <v>22049807.440000001</v>
      </c>
      <c r="O323" s="121">
        <v>22049807.440000001</v>
      </c>
      <c r="P323" s="121">
        <f t="shared" si="15"/>
        <v>30.714630507978331</v>
      </c>
    </row>
    <row r="324" spans="1:16" ht="31.2" x14ac:dyDescent="0.25">
      <c r="A324" s="100" t="s">
        <v>30</v>
      </c>
      <c r="B324" s="101">
        <v>25</v>
      </c>
      <c r="C324" s="101">
        <v>4</v>
      </c>
      <c r="D324" s="101"/>
      <c r="E324" s="101"/>
      <c r="F324" s="101"/>
      <c r="G324" s="101"/>
      <c r="H324" s="101"/>
      <c r="I324" s="101"/>
      <c r="J324" s="102"/>
      <c r="K324" s="103"/>
      <c r="L324" s="103"/>
      <c r="M324" s="104">
        <f t="shared" ref="M324:M329" si="18">M325</f>
        <v>60883606.810000002</v>
      </c>
      <c r="N324" s="121">
        <v>14946917</v>
      </c>
      <c r="O324" s="121">
        <v>14946917</v>
      </c>
      <c r="P324" s="121">
        <v>24.54998608516242</v>
      </c>
    </row>
    <row r="325" spans="1:16" ht="78" x14ac:dyDescent="0.25">
      <c r="A325" s="100" t="s">
        <v>458</v>
      </c>
      <c r="B325" s="101">
        <v>25</v>
      </c>
      <c r="C325" s="101">
        <v>4</v>
      </c>
      <c r="D325" s="101" t="s">
        <v>36</v>
      </c>
      <c r="E325" s="101"/>
      <c r="F325" s="101"/>
      <c r="G325" s="101"/>
      <c r="H325" s="101"/>
      <c r="I325" s="101"/>
      <c r="J325" s="102"/>
      <c r="K325" s="103"/>
      <c r="L325" s="103"/>
      <c r="M325" s="104">
        <f t="shared" si="18"/>
        <v>60883606.810000002</v>
      </c>
      <c r="N325" s="121">
        <v>14946917</v>
      </c>
      <c r="O325" s="121">
        <v>14946917</v>
      </c>
      <c r="P325" s="121">
        <v>24.54998608516242</v>
      </c>
    </row>
    <row r="326" spans="1:16" ht="15.6" x14ac:dyDescent="0.25">
      <c r="A326" s="100" t="s">
        <v>32</v>
      </c>
      <c r="B326" s="101">
        <v>25</v>
      </c>
      <c r="C326" s="101">
        <v>4</v>
      </c>
      <c r="D326" s="101" t="s">
        <v>36</v>
      </c>
      <c r="E326" s="101" t="s">
        <v>33</v>
      </c>
      <c r="F326" s="101"/>
      <c r="G326" s="101"/>
      <c r="H326" s="101"/>
      <c r="I326" s="101"/>
      <c r="J326" s="102"/>
      <c r="K326" s="103"/>
      <c r="L326" s="103"/>
      <c r="M326" s="104">
        <f t="shared" si="18"/>
        <v>60883606.810000002</v>
      </c>
      <c r="N326" s="121">
        <v>14946917</v>
      </c>
      <c r="O326" s="121">
        <v>14946917</v>
      </c>
      <c r="P326" s="121">
        <v>24.54998608516242</v>
      </c>
    </row>
    <row r="327" spans="1:16" ht="15.6" x14ac:dyDescent="0.25">
      <c r="A327" s="72" t="s">
        <v>167</v>
      </c>
      <c r="B327" s="101">
        <v>25</v>
      </c>
      <c r="C327" s="101">
        <v>4</v>
      </c>
      <c r="D327" s="101" t="s">
        <v>36</v>
      </c>
      <c r="E327" s="101" t="s">
        <v>33</v>
      </c>
      <c r="F327" s="101" t="s">
        <v>21</v>
      </c>
      <c r="G327" s="101"/>
      <c r="H327" s="101"/>
      <c r="I327" s="101"/>
      <c r="J327" s="102"/>
      <c r="K327" s="103"/>
      <c r="L327" s="103"/>
      <c r="M327" s="104">
        <f t="shared" si="18"/>
        <v>60883606.810000002</v>
      </c>
      <c r="N327" s="121">
        <v>14946917</v>
      </c>
      <c r="O327" s="121">
        <v>14946917</v>
      </c>
      <c r="P327" s="121">
        <v>24.54998608516242</v>
      </c>
    </row>
    <row r="328" spans="1:16" ht="15.6" x14ac:dyDescent="0.25">
      <c r="A328" s="72" t="s">
        <v>168</v>
      </c>
      <c r="B328" s="101">
        <v>25</v>
      </c>
      <c r="C328" s="101">
        <v>4</v>
      </c>
      <c r="D328" s="101" t="s">
        <v>36</v>
      </c>
      <c r="E328" s="101" t="s">
        <v>33</v>
      </c>
      <c r="F328" s="101" t="s">
        <v>21</v>
      </c>
      <c r="G328" s="101" t="s">
        <v>29</v>
      </c>
      <c r="H328" s="101"/>
      <c r="I328" s="101"/>
      <c r="J328" s="102"/>
      <c r="K328" s="103"/>
      <c r="L328" s="103"/>
      <c r="M328" s="104">
        <f t="shared" si="18"/>
        <v>60883606.810000002</v>
      </c>
      <c r="N328" s="121">
        <v>14946917</v>
      </c>
      <c r="O328" s="121">
        <v>14946917</v>
      </c>
      <c r="P328" s="121">
        <v>24.549986085162399</v>
      </c>
    </row>
    <row r="329" spans="1:16" ht="31.2" x14ac:dyDescent="0.25">
      <c r="A329" s="20" t="s">
        <v>220</v>
      </c>
      <c r="B329" s="101">
        <v>25</v>
      </c>
      <c r="C329" s="101">
        <v>4</v>
      </c>
      <c r="D329" s="101" t="s">
        <v>36</v>
      </c>
      <c r="E329" s="101" t="s">
        <v>33</v>
      </c>
      <c r="F329" s="101" t="s">
        <v>21</v>
      </c>
      <c r="G329" s="101" t="s">
        <v>29</v>
      </c>
      <c r="H329" s="101" t="s">
        <v>217</v>
      </c>
      <c r="I329" s="101"/>
      <c r="J329" s="102"/>
      <c r="K329" s="103"/>
      <c r="L329" s="103"/>
      <c r="M329" s="104">
        <f t="shared" si="18"/>
        <v>60883606.810000002</v>
      </c>
      <c r="N329" s="121">
        <v>14946917</v>
      </c>
      <c r="O329" s="121">
        <v>14946917</v>
      </c>
      <c r="P329" s="121">
        <v>24.54998608516242</v>
      </c>
    </row>
    <row r="330" spans="1:16" ht="46.8" x14ac:dyDescent="0.25">
      <c r="A330" s="20" t="s">
        <v>212</v>
      </c>
      <c r="B330" s="101">
        <v>25</v>
      </c>
      <c r="C330" s="101">
        <v>4</v>
      </c>
      <c r="D330" s="101" t="s">
        <v>36</v>
      </c>
      <c r="E330" s="101" t="s">
        <v>33</v>
      </c>
      <c r="F330" s="101" t="s">
        <v>21</v>
      </c>
      <c r="G330" s="101" t="s">
        <v>29</v>
      </c>
      <c r="H330" s="101" t="s">
        <v>217</v>
      </c>
      <c r="I330" s="101" t="s">
        <v>211</v>
      </c>
      <c r="J330" s="102"/>
      <c r="K330" s="103"/>
      <c r="L330" s="103"/>
      <c r="M330" s="104">
        <f>M331+M333</f>
        <v>60883606.810000002</v>
      </c>
      <c r="N330" s="121">
        <f>N331+N333</f>
        <v>14946917</v>
      </c>
      <c r="O330" s="121">
        <f>O331+O333</f>
        <v>14946917</v>
      </c>
      <c r="P330" s="121">
        <f t="shared" ref="P330:P333" si="19">O330/M330*100</f>
        <v>24.54998608516242</v>
      </c>
    </row>
    <row r="331" spans="1:16" ht="15.6" x14ac:dyDescent="0.25">
      <c r="A331" s="105" t="s">
        <v>219</v>
      </c>
      <c r="B331" s="101"/>
      <c r="C331" s="101"/>
      <c r="D331" s="101"/>
      <c r="E331" s="101"/>
      <c r="F331" s="101"/>
      <c r="G331" s="101"/>
      <c r="H331" s="101"/>
      <c r="I331" s="101"/>
      <c r="J331" s="102"/>
      <c r="K331" s="103"/>
      <c r="L331" s="103"/>
      <c r="M331" s="104">
        <f>M332</f>
        <v>34547407.100000001</v>
      </c>
      <c r="N331" s="121">
        <v>11859342.140000001</v>
      </c>
      <c r="O331" s="121">
        <v>11859342.140000001</v>
      </c>
      <c r="P331" s="121">
        <f t="shared" si="19"/>
        <v>34.327734367074974</v>
      </c>
    </row>
    <row r="332" spans="1:16" ht="31.2" x14ac:dyDescent="0.25">
      <c r="A332" s="97" t="s">
        <v>454</v>
      </c>
      <c r="B332" s="106">
        <v>25</v>
      </c>
      <c r="C332" s="106">
        <v>4</v>
      </c>
      <c r="D332" s="106" t="s">
        <v>36</v>
      </c>
      <c r="E332" s="106" t="s">
        <v>33</v>
      </c>
      <c r="F332" s="106" t="s">
        <v>21</v>
      </c>
      <c r="G332" s="106" t="s">
        <v>29</v>
      </c>
      <c r="H332" s="106" t="s">
        <v>217</v>
      </c>
      <c r="I332" s="106" t="s">
        <v>211</v>
      </c>
      <c r="J332" s="98" t="s">
        <v>210</v>
      </c>
      <c r="K332" s="107" t="s">
        <v>455</v>
      </c>
      <c r="L332" s="107" t="s">
        <v>46</v>
      </c>
      <c r="M332" s="99">
        <v>34547407.100000001</v>
      </c>
      <c r="N332" s="121">
        <v>11859342.140000001</v>
      </c>
      <c r="O332" s="121">
        <v>11859342.140000001</v>
      </c>
      <c r="P332" s="121">
        <f t="shared" si="19"/>
        <v>34.327734367074974</v>
      </c>
    </row>
    <row r="333" spans="1:16" ht="31.2" x14ac:dyDescent="0.25">
      <c r="A333" s="100" t="s">
        <v>303</v>
      </c>
      <c r="B333" s="101"/>
      <c r="C333" s="101"/>
      <c r="D333" s="101"/>
      <c r="E333" s="101"/>
      <c r="F333" s="101"/>
      <c r="G333" s="101"/>
      <c r="H333" s="101"/>
      <c r="I333" s="101"/>
      <c r="J333" s="102"/>
      <c r="K333" s="103"/>
      <c r="L333" s="103"/>
      <c r="M333" s="104">
        <f>M334</f>
        <v>26336199.710000001</v>
      </c>
      <c r="N333" s="121">
        <v>3087574.86</v>
      </c>
      <c r="O333" s="121">
        <v>3087574.86</v>
      </c>
      <c r="P333" s="121">
        <f t="shared" si="19"/>
        <v>11.723691701911079</v>
      </c>
    </row>
    <row r="334" spans="1:16" ht="15.6" x14ac:dyDescent="0.25">
      <c r="A334" s="97" t="s">
        <v>457</v>
      </c>
      <c r="B334" s="106">
        <v>25</v>
      </c>
      <c r="C334" s="106">
        <v>4</v>
      </c>
      <c r="D334" s="106" t="s">
        <v>36</v>
      </c>
      <c r="E334" s="106" t="s">
        <v>33</v>
      </c>
      <c r="F334" s="106" t="s">
        <v>21</v>
      </c>
      <c r="G334" s="106" t="s">
        <v>29</v>
      </c>
      <c r="H334" s="106" t="s">
        <v>217</v>
      </c>
      <c r="I334" s="106" t="s">
        <v>211</v>
      </c>
      <c r="J334" s="98" t="s">
        <v>210</v>
      </c>
      <c r="K334" s="107" t="s">
        <v>456</v>
      </c>
      <c r="L334" s="107" t="s">
        <v>46</v>
      </c>
      <c r="M334" s="99">
        <v>26336199.710000001</v>
      </c>
      <c r="N334" s="121">
        <v>3087574.86</v>
      </c>
      <c r="O334" s="121">
        <v>3087574.86</v>
      </c>
      <c r="P334" s="121">
        <f>O334/M334*100</f>
        <v>11.723691701911079</v>
      </c>
    </row>
    <row r="335" spans="1:16" ht="31.2" x14ac:dyDescent="0.25">
      <c r="A335" s="100" t="s">
        <v>192</v>
      </c>
      <c r="B335" s="108">
        <v>37</v>
      </c>
      <c r="C335" s="108"/>
      <c r="D335" s="108"/>
      <c r="E335" s="108"/>
      <c r="F335" s="108"/>
      <c r="G335" s="108"/>
      <c r="H335" s="108"/>
      <c r="I335" s="108"/>
      <c r="J335" s="109"/>
      <c r="K335" s="107"/>
      <c r="L335" s="107"/>
      <c r="M335" s="110">
        <f t="shared" ref="M335:M341" si="20">M336</f>
        <v>488054000</v>
      </c>
      <c r="N335" s="121">
        <v>0</v>
      </c>
      <c r="O335" s="121">
        <v>0</v>
      </c>
      <c r="P335" s="121">
        <v>0</v>
      </c>
    </row>
    <row r="336" spans="1:16" ht="31.2" x14ac:dyDescent="0.25">
      <c r="A336" s="100" t="s">
        <v>30</v>
      </c>
      <c r="B336" s="108">
        <v>37</v>
      </c>
      <c r="C336" s="108">
        <v>4</v>
      </c>
      <c r="D336" s="108"/>
      <c r="E336" s="108"/>
      <c r="F336" s="108"/>
      <c r="G336" s="108"/>
      <c r="H336" s="108"/>
      <c r="I336" s="108"/>
      <c r="J336" s="109"/>
      <c r="K336" s="107"/>
      <c r="L336" s="107"/>
      <c r="M336" s="110">
        <f t="shared" si="20"/>
        <v>488054000</v>
      </c>
      <c r="N336" s="121">
        <v>0</v>
      </c>
      <c r="O336" s="121">
        <v>0</v>
      </c>
      <c r="P336" s="121">
        <v>0</v>
      </c>
    </row>
    <row r="337" spans="1:16" ht="46.8" x14ac:dyDescent="0.25">
      <c r="A337" s="100" t="s">
        <v>402</v>
      </c>
      <c r="B337" s="108">
        <v>37</v>
      </c>
      <c r="C337" s="108">
        <v>4</v>
      </c>
      <c r="D337" s="108" t="s">
        <v>36</v>
      </c>
      <c r="E337" s="108"/>
      <c r="F337" s="108"/>
      <c r="G337" s="108"/>
      <c r="H337" s="108"/>
      <c r="I337" s="108"/>
      <c r="J337" s="109"/>
      <c r="K337" s="107"/>
      <c r="L337" s="107"/>
      <c r="M337" s="110">
        <f t="shared" si="20"/>
        <v>488054000</v>
      </c>
      <c r="N337" s="121">
        <v>0</v>
      </c>
      <c r="O337" s="121">
        <v>0</v>
      </c>
      <c r="P337" s="121">
        <v>0</v>
      </c>
    </row>
    <row r="338" spans="1:16" ht="31.2" x14ac:dyDescent="0.25">
      <c r="A338" s="100" t="s">
        <v>401</v>
      </c>
      <c r="B338" s="108">
        <v>37</v>
      </c>
      <c r="C338" s="108">
        <v>4</v>
      </c>
      <c r="D338" s="108" t="s">
        <v>36</v>
      </c>
      <c r="E338" s="108" t="s">
        <v>400</v>
      </c>
      <c r="F338" s="108"/>
      <c r="G338" s="108"/>
      <c r="H338" s="108"/>
      <c r="I338" s="108"/>
      <c r="J338" s="109"/>
      <c r="K338" s="107"/>
      <c r="L338" s="107"/>
      <c r="M338" s="110">
        <f t="shared" si="20"/>
        <v>488054000</v>
      </c>
      <c r="N338" s="121">
        <v>0</v>
      </c>
      <c r="O338" s="121">
        <v>0</v>
      </c>
      <c r="P338" s="121">
        <v>0</v>
      </c>
    </row>
    <row r="339" spans="1:16" ht="15.6" x14ac:dyDescent="0.25">
      <c r="A339" s="8" t="s">
        <v>52</v>
      </c>
      <c r="B339" s="108">
        <v>37</v>
      </c>
      <c r="C339" s="108">
        <v>4</v>
      </c>
      <c r="D339" s="108" t="s">
        <v>36</v>
      </c>
      <c r="E339" s="108" t="s">
        <v>400</v>
      </c>
      <c r="F339" s="108" t="s">
        <v>53</v>
      </c>
      <c r="G339" s="108"/>
      <c r="H339" s="108"/>
      <c r="I339" s="108"/>
      <c r="J339" s="109"/>
      <c r="K339" s="107"/>
      <c r="L339" s="107"/>
      <c r="M339" s="110">
        <f t="shared" si="20"/>
        <v>488054000</v>
      </c>
      <c r="N339" s="121">
        <v>0</v>
      </c>
      <c r="O339" s="121">
        <v>0</v>
      </c>
      <c r="P339" s="121">
        <v>0</v>
      </c>
    </row>
    <row r="340" spans="1:16" ht="15.6" x14ac:dyDescent="0.25">
      <c r="A340" s="8" t="s">
        <v>195</v>
      </c>
      <c r="B340" s="108">
        <v>37</v>
      </c>
      <c r="C340" s="108">
        <v>4</v>
      </c>
      <c r="D340" s="108" t="s">
        <v>36</v>
      </c>
      <c r="E340" s="108" t="s">
        <v>400</v>
      </c>
      <c r="F340" s="108" t="s">
        <v>53</v>
      </c>
      <c r="G340" s="108" t="s">
        <v>121</v>
      </c>
      <c r="H340" s="108"/>
      <c r="I340" s="108"/>
      <c r="J340" s="109"/>
      <c r="K340" s="107"/>
      <c r="L340" s="107"/>
      <c r="M340" s="110">
        <f t="shared" si="20"/>
        <v>488054000</v>
      </c>
      <c r="N340" s="121">
        <v>0</v>
      </c>
      <c r="O340" s="121">
        <v>0</v>
      </c>
      <c r="P340" s="121">
        <v>0</v>
      </c>
    </row>
    <row r="341" spans="1:16" ht="93.6" x14ac:dyDescent="0.25">
      <c r="A341" s="100" t="s">
        <v>406</v>
      </c>
      <c r="B341" s="108">
        <v>37</v>
      </c>
      <c r="C341" s="108">
        <v>4</v>
      </c>
      <c r="D341" s="108" t="s">
        <v>36</v>
      </c>
      <c r="E341" s="108" t="s">
        <v>400</v>
      </c>
      <c r="F341" s="108" t="s">
        <v>53</v>
      </c>
      <c r="G341" s="108" t="s">
        <v>121</v>
      </c>
      <c r="H341" s="101" t="s">
        <v>472</v>
      </c>
      <c r="I341" s="108"/>
      <c r="J341" s="109"/>
      <c r="K341" s="107"/>
      <c r="L341" s="107"/>
      <c r="M341" s="110">
        <f t="shared" si="20"/>
        <v>488054000</v>
      </c>
      <c r="N341" s="121">
        <v>0</v>
      </c>
      <c r="O341" s="121">
        <v>0</v>
      </c>
      <c r="P341" s="121">
        <v>0</v>
      </c>
    </row>
    <row r="342" spans="1:16" ht="46.8" x14ac:dyDescent="0.25">
      <c r="A342" s="100" t="s">
        <v>212</v>
      </c>
      <c r="B342" s="108">
        <v>37</v>
      </c>
      <c r="C342" s="108">
        <v>4</v>
      </c>
      <c r="D342" s="108" t="s">
        <v>36</v>
      </c>
      <c r="E342" s="108" t="s">
        <v>400</v>
      </c>
      <c r="F342" s="108" t="s">
        <v>53</v>
      </c>
      <c r="G342" s="108" t="s">
        <v>121</v>
      </c>
      <c r="H342" s="101" t="s">
        <v>472</v>
      </c>
      <c r="I342" s="108" t="s">
        <v>211</v>
      </c>
      <c r="J342" s="109"/>
      <c r="K342" s="107"/>
      <c r="L342" s="107"/>
      <c r="M342" s="110">
        <f>M344+M345</f>
        <v>488054000</v>
      </c>
      <c r="N342" s="121">
        <v>0</v>
      </c>
      <c r="O342" s="121">
        <v>0</v>
      </c>
      <c r="P342" s="121">
        <v>0</v>
      </c>
    </row>
    <row r="343" spans="1:16" ht="15.6" x14ac:dyDescent="0.25">
      <c r="A343" s="105" t="s">
        <v>219</v>
      </c>
      <c r="B343" s="111"/>
      <c r="C343" s="111"/>
      <c r="D343" s="111"/>
      <c r="E343" s="111"/>
      <c r="F343" s="111"/>
      <c r="G343" s="111"/>
      <c r="H343" s="111"/>
      <c r="I343" s="111"/>
      <c r="J343" s="112"/>
      <c r="K343" s="113"/>
      <c r="L343" s="113"/>
      <c r="M343" s="124">
        <v>488054000</v>
      </c>
      <c r="N343" s="121">
        <v>0</v>
      </c>
      <c r="O343" s="121">
        <v>0</v>
      </c>
      <c r="P343" s="121">
        <v>0</v>
      </c>
    </row>
    <row r="344" spans="1:16" ht="62.4" x14ac:dyDescent="0.25">
      <c r="A344" s="115" t="s">
        <v>473</v>
      </c>
      <c r="B344" s="111">
        <v>37</v>
      </c>
      <c r="C344" s="111">
        <v>4</v>
      </c>
      <c r="D344" s="111" t="s">
        <v>36</v>
      </c>
      <c r="E344" s="111" t="s">
        <v>400</v>
      </c>
      <c r="F344" s="111" t="s">
        <v>53</v>
      </c>
      <c r="G344" s="111" t="s">
        <v>121</v>
      </c>
      <c r="H344" s="111" t="s">
        <v>472</v>
      </c>
      <c r="I344" s="111" t="s">
        <v>211</v>
      </c>
      <c r="J344" s="112" t="s">
        <v>149</v>
      </c>
      <c r="K344" s="113" t="s">
        <v>474</v>
      </c>
      <c r="L344" s="113" t="s">
        <v>60</v>
      </c>
      <c r="M344" s="114">
        <v>450953300</v>
      </c>
      <c r="N344" s="121">
        <v>0</v>
      </c>
      <c r="O344" s="121">
        <v>0</v>
      </c>
      <c r="P344" s="121">
        <v>0</v>
      </c>
    </row>
    <row r="345" spans="1:16" ht="62.4" x14ac:dyDescent="0.25">
      <c r="A345" s="116" t="s">
        <v>475</v>
      </c>
      <c r="B345" s="111">
        <v>37</v>
      </c>
      <c r="C345" s="111">
        <v>4</v>
      </c>
      <c r="D345" s="111" t="s">
        <v>36</v>
      </c>
      <c r="E345" s="111" t="s">
        <v>400</v>
      </c>
      <c r="F345" s="111" t="s">
        <v>53</v>
      </c>
      <c r="G345" s="111" t="s">
        <v>121</v>
      </c>
      <c r="H345" s="117" t="s">
        <v>472</v>
      </c>
      <c r="I345" s="111" t="s">
        <v>211</v>
      </c>
      <c r="J345" s="112" t="s">
        <v>149</v>
      </c>
      <c r="K345" s="113" t="s">
        <v>476</v>
      </c>
      <c r="L345" s="113" t="s">
        <v>60</v>
      </c>
      <c r="M345" s="114">
        <v>37100700</v>
      </c>
      <c r="N345" s="121">
        <v>0</v>
      </c>
      <c r="O345" s="121">
        <v>0</v>
      </c>
      <c r="P345" s="121">
        <v>0</v>
      </c>
    </row>
    <row r="348" spans="1:16" hidden="1" x14ac:dyDescent="0.25"/>
    <row r="349" spans="1:16" ht="15.6" hidden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40"/>
      <c r="K349" s="40"/>
      <c r="L349" s="41"/>
      <c r="M349" s="42"/>
      <c r="N349"/>
      <c r="O349"/>
      <c r="P349"/>
    </row>
    <row r="350" spans="1:16" hidden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hidden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ht="52.5" customHeigh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ht="18" x14ac:dyDescent="0.25">
      <c r="A353" s="131" t="s">
        <v>396</v>
      </c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132" t="s">
        <v>397</v>
      </c>
      <c r="O353" s="132"/>
      <c r="P353" s="132"/>
    </row>
    <row r="354" spans="1:16" ht="18" x14ac:dyDescent="0.25">
      <c r="A354" s="131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132"/>
      <c r="O354" s="132"/>
      <c r="P354" s="132"/>
    </row>
    <row r="355" spans="1:16" ht="18" x14ac:dyDescent="0.2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ht="217.5" customHeigh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ht="13.8" x14ac:dyDescent="0.25">
      <c r="A359" s="37" t="s">
        <v>487</v>
      </c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ht="13.8" x14ac:dyDescent="0.25">
      <c r="A360" s="37" t="s">
        <v>488</v>
      </c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</sheetData>
  <mergeCells count="5">
    <mergeCell ref="A3:P3"/>
    <mergeCell ref="A2:P2"/>
    <mergeCell ref="A353:A354"/>
    <mergeCell ref="N353:P354"/>
    <mergeCell ref="O1:P1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view="pageBreakPreview" topLeftCell="A95" zoomScale="80" zoomScaleNormal="100" zoomScaleSheetLayoutView="80" workbookViewId="0">
      <selection activeCell="A3" sqref="A3:P3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1.77734375" customWidth="1"/>
    <col min="11" max="11" width="9.77734375" customWidth="1"/>
    <col min="12" max="12" width="10.33203125" customWidth="1"/>
    <col min="13" max="13" width="20.109375" bestFit="1" customWidth="1"/>
    <col min="14" max="14" width="16" customWidth="1"/>
    <col min="15" max="15" width="17.109375" customWidth="1"/>
    <col min="16" max="16" width="16.44140625" customWidth="1"/>
  </cols>
  <sheetData>
    <row r="1" spans="1:16" ht="48" hidden="1" customHeight="1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44" t="s">
        <v>0</v>
      </c>
      <c r="H1" s="44" t="s">
        <v>0</v>
      </c>
      <c r="I1" s="44" t="s">
        <v>0</v>
      </c>
      <c r="J1" s="137" t="s">
        <v>411</v>
      </c>
      <c r="K1" s="137"/>
      <c r="L1" s="137"/>
      <c r="M1" s="137"/>
    </row>
    <row r="2" spans="1:16" ht="26.25" customHeight="1" x14ac:dyDescent="0.25">
      <c r="A2" s="1"/>
      <c r="B2" s="1"/>
      <c r="C2" s="1"/>
      <c r="D2" s="1"/>
      <c r="E2" s="1"/>
      <c r="F2" s="1"/>
      <c r="G2" s="44"/>
      <c r="H2" s="44"/>
      <c r="I2" s="44"/>
      <c r="J2" s="44"/>
      <c r="K2" s="44"/>
      <c r="L2" s="44"/>
      <c r="M2" s="139" t="s">
        <v>485</v>
      </c>
      <c r="N2" s="139"/>
      <c r="O2" s="139"/>
      <c r="P2" s="139"/>
    </row>
    <row r="3" spans="1:16" ht="48.75" customHeight="1" x14ac:dyDescent="0.25">
      <c r="A3" s="135" t="s">
        <v>484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ht="2.25" customHeight="1" x14ac:dyDescent="0.25">
      <c r="A4" s="138" t="s">
        <v>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5" spans="1:16" ht="42.75" customHeight="1" x14ac:dyDescent="0.25">
      <c r="A5" s="11" t="s">
        <v>207</v>
      </c>
      <c r="B5" s="11" t="s">
        <v>2</v>
      </c>
      <c r="C5" s="11" t="s">
        <v>403</v>
      </c>
      <c r="D5" s="11" t="s">
        <v>404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2" t="s">
        <v>8</v>
      </c>
      <c r="K5" s="12" t="s">
        <v>9</v>
      </c>
      <c r="L5" s="12" t="s">
        <v>10</v>
      </c>
      <c r="M5" s="45" t="s">
        <v>11</v>
      </c>
      <c r="N5" s="35" t="s">
        <v>489</v>
      </c>
      <c r="O5" s="49" t="s">
        <v>477</v>
      </c>
      <c r="P5" s="49" t="s">
        <v>479</v>
      </c>
    </row>
    <row r="6" spans="1:16" ht="14.4" customHeight="1" x14ac:dyDescent="0.25">
      <c r="A6" s="11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45" t="s">
        <v>24</v>
      </c>
      <c r="N6" s="48"/>
      <c r="O6" s="48"/>
      <c r="P6" s="48"/>
    </row>
    <row r="7" spans="1:16" ht="15.6" x14ac:dyDescent="0.25">
      <c r="A7" s="4" t="s">
        <v>27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46">
        <f>M8+M29+M38+M49</f>
        <v>432585040</v>
      </c>
      <c r="N7" s="50">
        <v>0</v>
      </c>
      <c r="O7" s="50">
        <v>0</v>
      </c>
      <c r="P7" s="50">
        <v>0</v>
      </c>
    </row>
    <row r="8" spans="1:16" ht="15.6" x14ac:dyDescent="0.25">
      <c r="A8" s="4" t="s">
        <v>78</v>
      </c>
      <c r="B8" s="6" t="s">
        <v>24</v>
      </c>
      <c r="C8" s="6" t="s">
        <v>0</v>
      </c>
      <c r="D8" s="6" t="s">
        <v>0</v>
      </c>
      <c r="E8" s="6" t="s">
        <v>0</v>
      </c>
      <c r="F8" s="6" t="s">
        <v>0</v>
      </c>
      <c r="G8" s="6" t="s">
        <v>0</v>
      </c>
      <c r="H8" s="7" t="s">
        <v>0</v>
      </c>
      <c r="I8" s="7" t="s">
        <v>0</v>
      </c>
      <c r="J8" s="7" t="s">
        <v>0</v>
      </c>
      <c r="K8" s="7" t="s">
        <v>0</v>
      </c>
      <c r="L8" s="7" t="s">
        <v>0</v>
      </c>
      <c r="M8" s="46">
        <f>M9</f>
        <v>410000000</v>
      </c>
      <c r="N8" s="126">
        <v>0</v>
      </c>
      <c r="O8" s="50">
        <v>0</v>
      </c>
      <c r="P8" s="50">
        <v>0</v>
      </c>
    </row>
    <row r="9" spans="1:16" ht="31.2" x14ac:dyDescent="0.25">
      <c r="A9" s="4" t="s">
        <v>30</v>
      </c>
      <c r="B9" s="6" t="s">
        <v>24</v>
      </c>
      <c r="C9" s="6" t="s">
        <v>15</v>
      </c>
      <c r="D9" s="6" t="s">
        <v>0</v>
      </c>
      <c r="E9" s="6" t="s">
        <v>0</v>
      </c>
      <c r="F9" s="6" t="s">
        <v>0</v>
      </c>
      <c r="G9" s="6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46">
        <f>M10</f>
        <v>410000000</v>
      </c>
      <c r="N9" s="50">
        <v>0</v>
      </c>
      <c r="O9" s="50">
        <v>0</v>
      </c>
      <c r="P9" s="50">
        <v>0</v>
      </c>
    </row>
    <row r="10" spans="1:16" ht="62.4" x14ac:dyDescent="0.25">
      <c r="A10" s="4" t="s">
        <v>97</v>
      </c>
      <c r="B10" s="6" t="s">
        <v>24</v>
      </c>
      <c r="C10" s="6" t="s">
        <v>15</v>
      </c>
      <c r="D10" s="6" t="s">
        <v>53</v>
      </c>
      <c r="E10" s="6" t="s">
        <v>0</v>
      </c>
      <c r="F10" s="6" t="s">
        <v>0</v>
      </c>
      <c r="G10" s="6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46">
        <f>M11</f>
        <v>410000000</v>
      </c>
      <c r="N10" s="50">
        <v>0</v>
      </c>
      <c r="O10" s="50">
        <v>0</v>
      </c>
      <c r="P10" s="50">
        <v>0</v>
      </c>
    </row>
    <row r="11" spans="1:16" ht="31.2" x14ac:dyDescent="0.25">
      <c r="A11" s="4" t="s">
        <v>98</v>
      </c>
      <c r="B11" s="6" t="s">
        <v>24</v>
      </c>
      <c r="C11" s="6" t="s">
        <v>15</v>
      </c>
      <c r="D11" s="6" t="s">
        <v>53</v>
      </c>
      <c r="E11" s="6" t="s">
        <v>99</v>
      </c>
      <c r="F11" s="6" t="s">
        <v>0</v>
      </c>
      <c r="G11" s="6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46">
        <f>M12</f>
        <v>410000000</v>
      </c>
      <c r="N11" s="50">
        <v>0</v>
      </c>
      <c r="O11" s="50">
        <v>0</v>
      </c>
      <c r="P11" s="50">
        <v>0</v>
      </c>
    </row>
    <row r="12" spans="1:16" ht="15.6" x14ac:dyDescent="0.25">
      <c r="A12" s="8" t="s">
        <v>81</v>
      </c>
      <c r="B12" s="6" t="s">
        <v>24</v>
      </c>
      <c r="C12" s="6" t="s">
        <v>15</v>
      </c>
      <c r="D12" s="6" t="s">
        <v>53</v>
      </c>
      <c r="E12" s="6" t="s">
        <v>99</v>
      </c>
      <c r="F12" s="6" t="s">
        <v>55</v>
      </c>
      <c r="G12" s="6" t="s">
        <v>0</v>
      </c>
      <c r="H12" s="6" t="s">
        <v>0</v>
      </c>
      <c r="I12" s="6" t="s">
        <v>0</v>
      </c>
      <c r="J12" s="6" t="s">
        <v>0</v>
      </c>
      <c r="K12" s="6" t="s">
        <v>0</v>
      </c>
      <c r="L12" s="6" t="s">
        <v>0</v>
      </c>
      <c r="M12" s="46">
        <f>M13+M19+M25</f>
        <v>410000000</v>
      </c>
      <c r="N12" s="50">
        <v>0</v>
      </c>
      <c r="O12" s="50">
        <v>0</v>
      </c>
      <c r="P12" s="50">
        <v>0</v>
      </c>
    </row>
    <row r="13" spans="1:16" ht="15.6" x14ac:dyDescent="0.25">
      <c r="A13" s="8" t="s">
        <v>82</v>
      </c>
      <c r="B13" s="6" t="s">
        <v>24</v>
      </c>
      <c r="C13" s="6" t="s">
        <v>15</v>
      </c>
      <c r="D13" s="6" t="s">
        <v>53</v>
      </c>
      <c r="E13" s="6" t="s">
        <v>99</v>
      </c>
      <c r="F13" s="6" t="s">
        <v>55</v>
      </c>
      <c r="G13" s="6" t="s">
        <v>83</v>
      </c>
      <c r="H13" s="6" t="s">
        <v>0</v>
      </c>
      <c r="I13" s="6" t="s">
        <v>0</v>
      </c>
      <c r="J13" s="6" t="s">
        <v>0</v>
      </c>
      <c r="K13" s="6" t="s">
        <v>0</v>
      </c>
      <c r="L13" s="6" t="s">
        <v>0</v>
      </c>
      <c r="M13" s="46">
        <f>M14</f>
        <v>262200000</v>
      </c>
      <c r="N13" s="50">
        <v>0</v>
      </c>
      <c r="O13" s="50">
        <v>0</v>
      </c>
      <c r="P13" s="50">
        <v>0</v>
      </c>
    </row>
    <row r="14" spans="1:16" ht="46.8" x14ac:dyDescent="0.25">
      <c r="A14" s="4" t="s">
        <v>100</v>
      </c>
      <c r="B14" s="6" t="s">
        <v>24</v>
      </c>
      <c r="C14" s="6" t="s">
        <v>15</v>
      </c>
      <c r="D14" s="6" t="s">
        <v>53</v>
      </c>
      <c r="E14" s="6" t="s">
        <v>99</v>
      </c>
      <c r="F14" s="6" t="s">
        <v>55</v>
      </c>
      <c r="G14" s="6" t="s">
        <v>83</v>
      </c>
      <c r="H14" s="6" t="s">
        <v>101</v>
      </c>
      <c r="I14" s="7" t="s">
        <v>0</v>
      </c>
      <c r="J14" s="7" t="s">
        <v>0</v>
      </c>
      <c r="K14" s="7" t="s">
        <v>0</v>
      </c>
      <c r="L14" s="7" t="s">
        <v>0</v>
      </c>
      <c r="M14" s="46">
        <f>M15+M17</f>
        <v>262200000</v>
      </c>
      <c r="N14" s="50">
        <v>0</v>
      </c>
      <c r="O14" s="50">
        <v>0</v>
      </c>
      <c r="P14" s="50">
        <v>0</v>
      </c>
    </row>
    <row r="15" spans="1:16" ht="62.4" x14ac:dyDescent="0.25">
      <c r="A15" s="4" t="s">
        <v>102</v>
      </c>
      <c r="B15" s="6" t="s">
        <v>24</v>
      </c>
      <c r="C15" s="6" t="s">
        <v>15</v>
      </c>
      <c r="D15" s="6" t="s">
        <v>53</v>
      </c>
      <c r="E15" s="6" t="s">
        <v>99</v>
      </c>
      <c r="F15" s="6" t="s">
        <v>55</v>
      </c>
      <c r="G15" s="6" t="s">
        <v>83</v>
      </c>
      <c r="H15" s="6" t="s">
        <v>101</v>
      </c>
      <c r="I15" s="6" t="s">
        <v>103</v>
      </c>
      <c r="J15" s="6" t="s">
        <v>0</v>
      </c>
      <c r="K15" s="6" t="s">
        <v>0</v>
      </c>
      <c r="L15" s="6" t="s">
        <v>0</v>
      </c>
      <c r="M15" s="46">
        <f>M16</f>
        <v>130200000</v>
      </c>
      <c r="N15" s="50">
        <v>0</v>
      </c>
      <c r="O15" s="50">
        <v>0</v>
      </c>
      <c r="P15" s="50">
        <v>0</v>
      </c>
    </row>
    <row r="16" spans="1:16" ht="31.2" x14ac:dyDescent="0.25">
      <c r="A16" s="10" t="s">
        <v>104</v>
      </c>
      <c r="B16" s="2" t="s">
        <v>24</v>
      </c>
      <c r="C16" s="2" t="s">
        <v>15</v>
      </c>
      <c r="D16" s="2" t="s">
        <v>53</v>
      </c>
      <c r="E16" s="2" t="s">
        <v>99</v>
      </c>
      <c r="F16" s="2" t="s">
        <v>55</v>
      </c>
      <c r="G16" s="2" t="s">
        <v>83</v>
      </c>
      <c r="H16" s="2" t="s">
        <v>101</v>
      </c>
      <c r="I16" s="2" t="s">
        <v>103</v>
      </c>
      <c r="J16" s="3" t="s">
        <v>0</v>
      </c>
      <c r="K16" s="3" t="s">
        <v>0</v>
      </c>
      <c r="L16" s="3" t="s">
        <v>0</v>
      </c>
      <c r="M16" s="47">
        <v>130200000</v>
      </c>
      <c r="N16" s="50">
        <v>0</v>
      </c>
      <c r="O16" s="50">
        <v>0</v>
      </c>
      <c r="P16" s="50">
        <v>0</v>
      </c>
    </row>
    <row r="17" spans="1:16" ht="62.4" x14ac:dyDescent="0.25">
      <c r="A17" s="4" t="s">
        <v>105</v>
      </c>
      <c r="B17" s="6" t="s">
        <v>24</v>
      </c>
      <c r="C17" s="6" t="s">
        <v>15</v>
      </c>
      <c r="D17" s="6" t="s">
        <v>53</v>
      </c>
      <c r="E17" s="6" t="s">
        <v>99</v>
      </c>
      <c r="F17" s="6" t="s">
        <v>55</v>
      </c>
      <c r="G17" s="6" t="s">
        <v>83</v>
      </c>
      <c r="H17" s="6" t="s">
        <v>101</v>
      </c>
      <c r="I17" s="6" t="s">
        <v>106</v>
      </c>
      <c r="J17" s="6" t="s">
        <v>0</v>
      </c>
      <c r="K17" s="6" t="s">
        <v>0</v>
      </c>
      <c r="L17" s="6" t="s">
        <v>0</v>
      </c>
      <c r="M17" s="46">
        <f>M18</f>
        <v>132000000</v>
      </c>
      <c r="N17" s="50">
        <v>0</v>
      </c>
      <c r="O17" s="50">
        <v>0</v>
      </c>
      <c r="P17" s="50">
        <v>0</v>
      </c>
    </row>
    <row r="18" spans="1:16" ht="31.2" x14ac:dyDescent="0.25">
      <c r="A18" s="10" t="s">
        <v>104</v>
      </c>
      <c r="B18" s="2" t="s">
        <v>24</v>
      </c>
      <c r="C18" s="2" t="s">
        <v>15</v>
      </c>
      <c r="D18" s="2" t="s">
        <v>53</v>
      </c>
      <c r="E18" s="2" t="s">
        <v>99</v>
      </c>
      <c r="F18" s="2" t="s">
        <v>55</v>
      </c>
      <c r="G18" s="2" t="s">
        <v>83</v>
      </c>
      <c r="H18" s="2" t="s">
        <v>101</v>
      </c>
      <c r="I18" s="2" t="s">
        <v>106</v>
      </c>
      <c r="J18" s="3" t="s">
        <v>0</v>
      </c>
      <c r="K18" s="3" t="s">
        <v>0</v>
      </c>
      <c r="L18" s="3" t="s">
        <v>0</v>
      </c>
      <c r="M18" s="47">
        <v>132000000</v>
      </c>
      <c r="N18" s="50">
        <v>0</v>
      </c>
      <c r="O18" s="50">
        <v>0</v>
      </c>
      <c r="P18" s="50">
        <v>0</v>
      </c>
    </row>
    <row r="19" spans="1:16" ht="15.6" x14ac:dyDescent="0.25">
      <c r="A19" s="8" t="s">
        <v>107</v>
      </c>
      <c r="B19" s="6" t="s">
        <v>24</v>
      </c>
      <c r="C19" s="6" t="s">
        <v>15</v>
      </c>
      <c r="D19" s="6" t="s">
        <v>53</v>
      </c>
      <c r="E19" s="6" t="s">
        <v>99</v>
      </c>
      <c r="F19" s="6" t="s">
        <v>55</v>
      </c>
      <c r="G19" s="6" t="s">
        <v>29</v>
      </c>
      <c r="H19" s="6" t="s">
        <v>0</v>
      </c>
      <c r="I19" s="6" t="s">
        <v>0</v>
      </c>
      <c r="J19" s="6" t="s">
        <v>0</v>
      </c>
      <c r="K19" s="6" t="s">
        <v>0</v>
      </c>
      <c r="L19" s="6" t="s">
        <v>0</v>
      </c>
      <c r="M19" s="46">
        <f>M20</f>
        <v>141500000</v>
      </c>
      <c r="N19" s="50">
        <v>0</v>
      </c>
      <c r="O19" s="50">
        <v>0</v>
      </c>
      <c r="P19" s="50">
        <v>0</v>
      </c>
    </row>
    <row r="20" spans="1:16" ht="46.8" x14ac:dyDescent="0.25">
      <c r="A20" s="4" t="s">
        <v>100</v>
      </c>
      <c r="B20" s="6" t="s">
        <v>24</v>
      </c>
      <c r="C20" s="6" t="s">
        <v>15</v>
      </c>
      <c r="D20" s="6" t="s">
        <v>53</v>
      </c>
      <c r="E20" s="6" t="s">
        <v>99</v>
      </c>
      <c r="F20" s="6" t="s">
        <v>55</v>
      </c>
      <c r="G20" s="6" t="s">
        <v>29</v>
      </c>
      <c r="H20" s="6" t="s">
        <v>101</v>
      </c>
      <c r="I20" s="7" t="s">
        <v>0</v>
      </c>
      <c r="J20" s="7" t="s">
        <v>0</v>
      </c>
      <c r="K20" s="7" t="s">
        <v>0</v>
      </c>
      <c r="L20" s="7" t="s">
        <v>0</v>
      </c>
      <c r="M20" s="46">
        <f>M21+M23</f>
        <v>141500000</v>
      </c>
      <c r="N20" s="50">
        <v>0</v>
      </c>
      <c r="O20" s="50">
        <v>0</v>
      </c>
      <c r="P20" s="50">
        <v>0</v>
      </c>
    </row>
    <row r="21" spans="1:16" ht="62.4" x14ac:dyDescent="0.25">
      <c r="A21" s="4" t="s">
        <v>102</v>
      </c>
      <c r="B21" s="6" t="s">
        <v>24</v>
      </c>
      <c r="C21" s="6" t="s">
        <v>15</v>
      </c>
      <c r="D21" s="6" t="s">
        <v>53</v>
      </c>
      <c r="E21" s="6" t="s">
        <v>99</v>
      </c>
      <c r="F21" s="6" t="s">
        <v>55</v>
      </c>
      <c r="G21" s="6" t="s">
        <v>29</v>
      </c>
      <c r="H21" s="6" t="s">
        <v>101</v>
      </c>
      <c r="I21" s="6" t="s">
        <v>103</v>
      </c>
      <c r="J21" s="6" t="s">
        <v>0</v>
      </c>
      <c r="K21" s="6" t="s">
        <v>0</v>
      </c>
      <c r="L21" s="6" t="s">
        <v>0</v>
      </c>
      <c r="M21" s="46">
        <f>M22</f>
        <v>6500000</v>
      </c>
      <c r="N21" s="50">
        <v>0</v>
      </c>
      <c r="O21" s="50">
        <v>0</v>
      </c>
      <c r="P21" s="50">
        <v>0</v>
      </c>
    </row>
    <row r="22" spans="1:16" ht="31.2" x14ac:dyDescent="0.25">
      <c r="A22" s="10" t="s">
        <v>104</v>
      </c>
      <c r="B22" s="2" t="s">
        <v>24</v>
      </c>
      <c r="C22" s="2" t="s">
        <v>15</v>
      </c>
      <c r="D22" s="2" t="s">
        <v>53</v>
      </c>
      <c r="E22" s="2" t="s">
        <v>99</v>
      </c>
      <c r="F22" s="2" t="s">
        <v>55</v>
      </c>
      <c r="G22" s="2" t="s">
        <v>29</v>
      </c>
      <c r="H22" s="2" t="s">
        <v>101</v>
      </c>
      <c r="I22" s="2" t="s">
        <v>103</v>
      </c>
      <c r="J22" s="3" t="s">
        <v>0</v>
      </c>
      <c r="K22" s="3" t="s">
        <v>0</v>
      </c>
      <c r="L22" s="3" t="s">
        <v>0</v>
      </c>
      <c r="M22" s="47">
        <v>6500000</v>
      </c>
      <c r="N22" s="50">
        <v>0</v>
      </c>
      <c r="O22" s="50">
        <v>0</v>
      </c>
      <c r="P22" s="50">
        <v>0</v>
      </c>
    </row>
    <row r="23" spans="1:16" ht="62.4" x14ac:dyDescent="0.25">
      <c r="A23" s="4" t="s">
        <v>105</v>
      </c>
      <c r="B23" s="6" t="s">
        <v>24</v>
      </c>
      <c r="C23" s="6" t="s">
        <v>15</v>
      </c>
      <c r="D23" s="6" t="s">
        <v>53</v>
      </c>
      <c r="E23" s="6" t="s">
        <v>99</v>
      </c>
      <c r="F23" s="6" t="s">
        <v>55</v>
      </c>
      <c r="G23" s="6" t="s">
        <v>29</v>
      </c>
      <c r="H23" s="6" t="s">
        <v>101</v>
      </c>
      <c r="I23" s="6" t="s">
        <v>106</v>
      </c>
      <c r="J23" s="6" t="s">
        <v>0</v>
      </c>
      <c r="K23" s="6" t="s">
        <v>0</v>
      </c>
      <c r="L23" s="6" t="s">
        <v>0</v>
      </c>
      <c r="M23" s="46">
        <f>M24</f>
        <v>135000000</v>
      </c>
      <c r="N23" s="50">
        <v>0</v>
      </c>
      <c r="O23" s="50">
        <v>0</v>
      </c>
      <c r="P23" s="50">
        <v>0</v>
      </c>
    </row>
    <row r="24" spans="1:16" ht="31.2" x14ac:dyDescent="0.25">
      <c r="A24" s="10" t="s">
        <v>104</v>
      </c>
      <c r="B24" s="2" t="s">
        <v>24</v>
      </c>
      <c r="C24" s="2" t="s">
        <v>15</v>
      </c>
      <c r="D24" s="2" t="s">
        <v>53</v>
      </c>
      <c r="E24" s="2" t="s">
        <v>99</v>
      </c>
      <c r="F24" s="2" t="s">
        <v>55</v>
      </c>
      <c r="G24" s="2" t="s">
        <v>29</v>
      </c>
      <c r="H24" s="2" t="s">
        <v>101</v>
      </c>
      <c r="I24" s="2" t="s">
        <v>106</v>
      </c>
      <c r="J24" s="3" t="s">
        <v>0</v>
      </c>
      <c r="K24" s="3" t="s">
        <v>0</v>
      </c>
      <c r="L24" s="3" t="s">
        <v>0</v>
      </c>
      <c r="M24" s="47">
        <v>135000000</v>
      </c>
      <c r="N24" s="50">
        <v>0</v>
      </c>
      <c r="O24" s="50">
        <v>0</v>
      </c>
      <c r="P24" s="50">
        <v>0</v>
      </c>
    </row>
    <row r="25" spans="1:16" ht="15.6" x14ac:dyDescent="0.25">
      <c r="A25" s="8" t="s">
        <v>108</v>
      </c>
      <c r="B25" s="6" t="s">
        <v>24</v>
      </c>
      <c r="C25" s="6" t="s">
        <v>15</v>
      </c>
      <c r="D25" s="6" t="s">
        <v>53</v>
      </c>
      <c r="E25" s="6" t="s">
        <v>99</v>
      </c>
      <c r="F25" s="6" t="s">
        <v>55</v>
      </c>
      <c r="G25" s="6" t="s">
        <v>53</v>
      </c>
      <c r="H25" s="6" t="s">
        <v>0</v>
      </c>
      <c r="I25" s="6" t="s">
        <v>0</v>
      </c>
      <c r="J25" s="6" t="s">
        <v>0</v>
      </c>
      <c r="K25" s="6" t="s">
        <v>0</v>
      </c>
      <c r="L25" s="6" t="s">
        <v>0</v>
      </c>
      <c r="M25" s="46">
        <f>M26</f>
        <v>6300000</v>
      </c>
      <c r="N25" s="50">
        <v>0</v>
      </c>
      <c r="O25" s="50">
        <v>0</v>
      </c>
      <c r="P25" s="50">
        <v>0</v>
      </c>
    </row>
    <row r="26" spans="1:16" ht="46.8" x14ac:dyDescent="0.25">
      <c r="A26" s="4" t="s">
        <v>100</v>
      </c>
      <c r="B26" s="6" t="s">
        <v>24</v>
      </c>
      <c r="C26" s="6" t="s">
        <v>15</v>
      </c>
      <c r="D26" s="6" t="s">
        <v>53</v>
      </c>
      <c r="E26" s="6" t="s">
        <v>99</v>
      </c>
      <c r="F26" s="6" t="s">
        <v>55</v>
      </c>
      <c r="G26" s="6" t="s">
        <v>53</v>
      </c>
      <c r="H26" s="6" t="s">
        <v>101</v>
      </c>
      <c r="I26" s="7" t="s">
        <v>0</v>
      </c>
      <c r="J26" s="7" t="s">
        <v>0</v>
      </c>
      <c r="K26" s="7" t="s">
        <v>0</v>
      </c>
      <c r="L26" s="7" t="s">
        <v>0</v>
      </c>
      <c r="M26" s="46">
        <f>M27</f>
        <v>6300000</v>
      </c>
      <c r="N26" s="50">
        <v>0</v>
      </c>
      <c r="O26" s="50">
        <v>0</v>
      </c>
      <c r="P26" s="50">
        <v>0</v>
      </c>
    </row>
    <row r="27" spans="1:16" ht="62.4" x14ac:dyDescent="0.25">
      <c r="A27" s="4" t="s">
        <v>105</v>
      </c>
      <c r="B27" s="6" t="s">
        <v>24</v>
      </c>
      <c r="C27" s="6" t="s">
        <v>15</v>
      </c>
      <c r="D27" s="6" t="s">
        <v>53</v>
      </c>
      <c r="E27" s="6" t="s">
        <v>99</v>
      </c>
      <c r="F27" s="6" t="s">
        <v>55</v>
      </c>
      <c r="G27" s="6" t="s">
        <v>53</v>
      </c>
      <c r="H27" s="6" t="s">
        <v>101</v>
      </c>
      <c r="I27" s="6" t="s">
        <v>106</v>
      </c>
      <c r="J27" s="6" t="s">
        <v>0</v>
      </c>
      <c r="K27" s="6" t="s">
        <v>0</v>
      </c>
      <c r="L27" s="6" t="s">
        <v>0</v>
      </c>
      <c r="M27" s="46">
        <f>M28</f>
        <v>6300000</v>
      </c>
      <c r="N27" s="50">
        <v>0</v>
      </c>
      <c r="O27" s="50">
        <v>0</v>
      </c>
      <c r="P27" s="50">
        <v>0</v>
      </c>
    </row>
    <row r="28" spans="1:16" ht="31.2" x14ac:dyDescent="0.25">
      <c r="A28" s="10" t="s">
        <v>104</v>
      </c>
      <c r="B28" s="2" t="s">
        <v>24</v>
      </c>
      <c r="C28" s="2" t="s">
        <v>15</v>
      </c>
      <c r="D28" s="2" t="s">
        <v>53</v>
      </c>
      <c r="E28" s="2" t="s">
        <v>99</v>
      </c>
      <c r="F28" s="2" t="s">
        <v>55</v>
      </c>
      <c r="G28" s="2" t="s">
        <v>53</v>
      </c>
      <c r="H28" s="2" t="s">
        <v>101</v>
      </c>
      <c r="I28" s="2" t="s">
        <v>106</v>
      </c>
      <c r="J28" s="3" t="s">
        <v>0</v>
      </c>
      <c r="K28" s="3" t="s">
        <v>0</v>
      </c>
      <c r="L28" s="3" t="s">
        <v>0</v>
      </c>
      <c r="M28" s="47">
        <v>6300000</v>
      </c>
      <c r="N28" s="50">
        <v>0</v>
      </c>
      <c r="O28" s="50">
        <v>0</v>
      </c>
      <c r="P28" s="50">
        <v>0</v>
      </c>
    </row>
    <row r="29" spans="1:16" ht="31.2" x14ac:dyDescent="0.25">
      <c r="A29" s="4" t="s">
        <v>117</v>
      </c>
      <c r="B29" s="6" t="s">
        <v>25</v>
      </c>
      <c r="C29" s="6" t="s">
        <v>0</v>
      </c>
      <c r="D29" s="6" t="s">
        <v>0</v>
      </c>
      <c r="E29" s="6" t="s">
        <v>0</v>
      </c>
      <c r="F29" s="6" t="s">
        <v>0</v>
      </c>
      <c r="G29" s="6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46">
        <f t="shared" ref="M29:M36" si="0">M30</f>
        <v>15000000</v>
      </c>
      <c r="N29" s="50">
        <v>0</v>
      </c>
      <c r="O29" s="50">
        <v>0</v>
      </c>
      <c r="P29" s="50">
        <v>0</v>
      </c>
    </row>
    <row r="30" spans="1:16" ht="31.2" x14ac:dyDescent="0.25">
      <c r="A30" s="4" t="s">
        <v>30</v>
      </c>
      <c r="B30" s="6" t="s">
        <v>25</v>
      </c>
      <c r="C30" s="6" t="s">
        <v>15</v>
      </c>
      <c r="D30" s="6" t="s">
        <v>0</v>
      </c>
      <c r="E30" s="6" t="s">
        <v>0</v>
      </c>
      <c r="F30" s="6" t="s">
        <v>0</v>
      </c>
      <c r="G30" s="6" t="s">
        <v>0</v>
      </c>
      <c r="H30" s="7" t="s">
        <v>0</v>
      </c>
      <c r="I30" s="7" t="s">
        <v>0</v>
      </c>
      <c r="J30" s="7" t="s">
        <v>0</v>
      </c>
      <c r="K30" s="7" t="s">
        <v>0</v>
      </c>
      <c r="L30" s="7" t="s">
        <v>0</v>
      </c>
      <c r="M30" s="46">
        <f t="shared" si="0"/>
        <v>15000000</v>
      </c>
      <c r="N30" s="50">
        <v>0</v>
      </c>
      <c r="O30" s="50">
        <v>0</v>
      </c>
      <c r="P30" s="50">
        <v>0</v>
      </c>
    </row>
    <row r="31" spans="1:16" ht="93.6" x14ac:dyDescent="0.25">
      <c r="A31" s="4" t="s">
        <v>129</v>
      </c>
      <c r="B31" s="6" t="s">
        <v>25</v>
      </c>
      <c r="C31" s="6" t="s">
        <v>15</v>
      </c>
      <c r="D31" s="6" t="s">
        <v>53</v>
      </c>
      <c r="E31" s="6" t="s">
        <v>0</v>
      </c>
      <c r="F31" s="6" t="s">
        <v>0</v>
      </c>
      <c r="G31" s="6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46">
        <f t="shared" si="0"/>
        <v>15000000</v>
      </c>
      <c r="N31" s="50">
        <v>0</v>
      </c>
      <c r="O31" s="50">
        <v>0</v>
      </c>
      <c r="P31" s="50">
        <v>0</v>
      </c>
    </row>
    <row r="32" spans="1:16" ht="15.6" x14ac:dyDescent="0.25">
      <c r="A32" s="4" t="s">
        <v>130</v>
      </c>
      <c r="B32" s="6" t="s">
        <v>25</v>
      </c>
      <c r="C32" s="6" t="s">
        <v>15</v>
      </c>
      <c r="D32" s="6" t="s">
        <v>53</v>
      </c>
      <c r="E32" s="6" t="s">
        <v>131</v>
      </c>
      <c r="F32" s="6" t="s">
        <v>0</v>
      </c>
      <c r="G32" s="6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46">
        <f t="shared" si="0"/>
        <v>15000000</v>
      </c>
      <c r="N32" s="50">
        <v>0</v>
      </c>
      <c r="O32" s="50">
        <v>0</v>
      </c>
      <c r="P32" s="50">
        <v>0</v>
      </c>
    </row>
    <row r="33" spans="1:16" ht="15.6" x14ac:dyDescent="0.25">
      <c r="A33" s="8" t="s">
        <v>120</v>
      </c>
      <c r="B33" s="6" t="s">
        <v>25</v>
      </c>
      <c r="C33" s="6" t="s">
        <v>15</v>
      </c>
      <c r="D33" s="6" t="s">
        <v>53</v>
      </c>
      <c r="E33" s="6" t="s">
        <v>131</v>
      </c>
      <c r="F33" s="6" t="s">
        <v>121</v>
      </c>
      <c r="G33" s="6" t="s">
        <v>0</v>
      </c>
      <c r="H33" s="6" t="s">
        <v>0</v>
      </c>
      <c r="I33" s="6" t="s">
        <v>0</v>
      </c>
      <c r="J33" s="6" t="s">
        <v>0</v>
      </c>
      <c r="K33" s="6" t="s">
        <v>0</v>
      </c>
      <c r="L33" s="6" t="s">
        <v>0</v>
      </c>
      <c r="M33" s="46">
        <f t="shared" si="0"/>
        <v>15000000</v>
      </c>
      <c r="N33" s="50">
        <v>0</v>
      </c>
      <c r="O33" s="50">
        <v>0</v>
      </c>
      <c r="P33" s="50">
        <v>0</v>
      </c>
    </row>
    <row r="34" spans="1:16" ht="15.6" x14ac:dyDescent="0.25">
      <c r="A34" s="8" t="s">
        <v>122</v>
      </c>
      <c r="B34" s="6" t="s">
        <v>25</v>
      </c>
      <c r="C34" s="6" t="s">
        <v>15</v>
      </c>
      <c r="D34" s="6" t="s">
        <v>53</v>
      </c>
      <c r="E34" s="6" t="s">
        <v>131</v>
      </c>
      <c r="F34" s="6" t="s">
        <v>121</v>
      </c>
      <c r="G34" s="6" t="s">
        <v>83</v>
      </c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46">
        <f t="shared" si="0"/>
        <v>15000000</v>
      </c>
      <c r="N34" s="50">
        <v>0</v>
      </c>
      <c r="O34" s="50">
        <v>0</v>
      </c>
      <c r="P34" s="50">
        <v>0</v>
      </c>
    </row>
    <row r="35" spans="1:16" ht="62.4" x14ac:dyDescent="0.25">
      <c r="A35" s="4" t="s">
        <v>132</v>
      </c>
      <c r="B35" s="6" t="s">
        <v>25</v>
      </c>
      <c r="C35" s="6" t="s">
        <v>15</v>
      </c>
      <c r="D35" s="6" t="s">
        <v>53</v>
      </c>
      <c r="E35" s="6" t="s">
        <v>131</v>
      </c>
      <c r="F35" s="6" t="s">
        <v>121</v>
      </c>
      <c r="G35" s="6" t="s">
        <v>83</v>
      </c>
      <c r="H35" s="6" t="s">
        <v>133</v>
      </c>
      <c r="I35" s="7" t="s">
        <v>0</v>
      </c>
      <c r="J35" s="7" t="s">
        <v>0</v>
      </c>
      <c r="K35" s="7" t="s">
        <v>0</v>
      </c>
      <c r="L35" s="7" t="s">
        <v>0</v>
      </c>
      <c r="M35" s="46">
        <f t="shared" si="0"/>
        <v>15000000</v>
      </c>
      <c r="N35" s="50">
        <v>0</v>
      </c>
      <c r="O35" s="50">
        <v>0</v>
      </c>
      <c r="P35" s="50">
        <v>0</v>
      </c>
    </row>
    <row r="36" spans="1:16" ht="62.4" x14ac:dyDescent="0.25">
      <c r="A36" s="4" t="s">
        <v>105</v>
      </c>
      <c r="B36" s="6" t="s">
        <v>25</v>
      </c>
      <c r="C36" s="6" t="s">
        <v>15</v>
      </c>
      <c r="D36" s="6" t="s">
        <v>53</v>
      </c>
      <c r="E36" s="6" t="s">
        <v>131</v>
      </c>
      <c r="F36" s="6" t="s">
        <v>121</v>
      </c>
      <c r="G36" s="6" t="s">
        <v>83</v>
      </c>
      <c r="H36" s="6" t="s">
        <v>133</v>
      </c>
      <c r="I36" s="6" t="s">
        <v>106</v>
      </c>
      <c r="J36" s="6" t="s">
        <v>0</v>
      </c>
      <c r="K36" s="6" t="s">
        <v>0</v>
      </c>
      <c r="L36" s="6" t="s">
        <v>0</v>
      </c>
      <c r="M36" s="46">
        <f t="shared" si="0"/>
        <v>15000000</v>
      </c>
      <c r="N36" s="50">
        <v>0</v>
      </c>
      <c r="O36" s="50">
        <v>0</v>
      </c>
      <c r="P36" s="50">
        <v>0</v>
      </c>
    </row>
    <row r="37" spans="1:16" ht="46.8" x14ac:dyDescent="0.25">
      <c r="A37" s="13" t="s">
        <v>134</v>
      </c>
      <c r="B37" s="2" t="s">
        <v>25</v>
      </c>
      <c r="C37" s="2" t="s">
        <v>15</v>
      </c>
      <c r="D37" s="2" t="s">
        <v>53</v>
      </c>
      <c r="E37" s="2" t="s">
        <v>131</v>
      </c>
      <c r="F37" s="2" t="s">
        <v>121</v>
      </c>
      <c r="G37" s="2" t="s">
        <v>83</v>
      </c>
      <c r="H37" s="2" t="s">
        <v>133</v>
      </c>
      <c r="I37" s="2" t="s">
        <v>106</v>
      </c>
      <c r="J37" s="3" t="s">
        <v>0</v>
      </c>
      <c r="K37" s="3" t="s">
        <v>0</v>
      </c>
      <c r="L37" s="3"/>
      <c r="M37" s="47">
        <v>15000000</v>
      </c>
      <c r="N37" s="50">
        <v>0</v>
      </c>
      <c r="O37" s="50">
        <v>0</v>
      </c>
      <c r="P37" s="50">
        <v>0</v>
      </c>
    </row>
    <row r="38" spans="1:16" ht="31.2" x14ac:dyDescent="0.25">
      <c r="A38" s="4" t="s">
        <v>163</v>
      </c>
      <c r="B38" s="6" t="s">
        <v>164</v>
      </c>
      <c r="C38" s="6" t="s">
        <v>0</v>
      </c>
      <c r="D38" s="6" t="s">
        <v>0</v>
      </c>
      <c r="E38" s="6" t="s">
        <v>0</v>
      </c>
      <c r="F38" s="6" t="s">
        <v>0</v>
      </c>
      <c r="G38" s="6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46">
        <f t="shared" ref="M38:M43" si="1">M39</f>
        <v>7385040</v>
      </c>
      <c r="N38" s="50">
        <v>0</v>
      </c>
      <c r="O38" s="50">
        <v>0</v>
      </c>
      <c r="P38" s="50">
        <v>0</v>
      </c>
    </row>
    <row r="39" spans="1:16" ht="31.2" x14ac:dyDescent="0.25">
      <c r="A39" s="4" t="s">
        <v>30</v>
      </c>
      <c r="B39" s="6" t="s">
        <v>164</v>
      </c>
      <c r="C39" s="6" t="s">
        <v>15</v>
      </c>
      <c r="D39" s="6" t="s">
        <v>0</v>
      </c>
      <c r="E39" s="6" t="s">
        <v>0</v>
      </c>
      <c r="F39" s="6" t="s">
        <v>0</v>
      </c>
      <c r="G39" s="6" t="s">
        <v>0</v>
      </c>
      <c r="H39" s="7" t="s">
        <v>0</v>
      </c>
      <c r="I39" s="7" t="s">
        <v>0</v>
      </c>
      <c r="J39" s="7" t="s">
        <v>0</v>
      </c>
      <c r="K39" s="7" t="s">
        <v>0</v>
      </c>
      <c r="L39" s="7" t="s">
        <v>0</v>
      </c>
      <c r="M39" s="46">
        <f t="shared" si="1"/>
        <v>7385040</v>
      </c>
      <c r="N39" s="50">
        <v>0</v>
      </c>
      <c r="O39" s="50">
        <v>0</v>
      </c>
      <c r="P39" s="50">
        <v>0</v>
      </c>
    </row>
    <row r="40" spans="1:16" ht="140.4" x14ac:dyDescent="0.25">
      <c r="A40" s="4" t="s">
        <v>176</v>
      </c>
      <c r="B40" s="6" t="s">
        <v>164</v>
      </c>
      <c r="C40" s="6" t="s">
        <v>15</v>
      </c>
      <c r="D40" s="6" t="s">
        <v>67</v>
      </c>
      <c r="E40" s="6" t="s">
        <v>0</v>
      </c>
      <c r="F40" s="6" t="s">
        <v>0</v>
      </c>
      <c r="G40" s="6" t="s">
        <v>0</v>
      </c>
      <c r="H40" s="7" t="s">
        <v>0</v>
      </c>
      <c r="I40" s="7" t="s">
        <v>0</v>
      </c>
      <c r="J40" s="7" t="s">
        <v>0</v>
      </c>
      <c r="K40" s="7" t="s">
        <v>0</v>
      </c>
      <c r="L40" s="7" t="s">
        <v>0</v>
      </c>
      <c r="M40" s="46">
        <f t="shared" si="1"/>
        <v>7385040</v>
      </c>
      <c r="N40" s="50">
        <v>0</v>
      </c>
      <c r="O40" s="50">
        <v>0</v>
      </c>
      <c r="P40" s="50">
        <v>0</v>
      </c>
    </row>
    <row r="41" spans="1:16" ht="31.2" x14ac:dyDescent="0.25">
      <c r="A41" s="4" t="s">
        <v>177</v>
      </c>
      <c r="B41" s="6" t="s">
        <v>164</v>
      </c>
      <c r="C41" s="6" t="s">
        <v>15</v>
      </c>
      <c r="D41" s="6" t="s">
        <v>67</v>
      </c>
      <c r="E41" s="6" t="s">
        <v>178</v>
      </c>
      <c r="F41" s="6" t="s">
        <v>0</v>
      </c>
      <c r="G41" s="6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46">
        <f t="shared" si="1"/>
        <v>7385040</v>
      </c>
      <c r="N41" s="50">
        <v>0</v>
      </c>
      <c r="O41" s="50">
        <v>0</v>
      </c>
      <c r="P41" s="50">
        <v>0</v>
      </c>
    </row>
    <row r="42" spans="1:16" ht="15.6" x14ac:dyDescent="0.25">
      <c r="A42" s="8" t="s">
        <v>167</v>
      </c>
      <c r="B42" s="6" t="s">
        <v>164</v>
      </c>
      <c r="C42" s="6" t="s">
        <v>15</v>
      </c>
      <c r="D42" s="6" t="s">
        <v>67</v>
      </c>
      <c r="E42" s="6" t="s">
        <v>178</v>
      </c>
      <c r="F42" s="6" t="s">
        <v>21</v>
      </c>
      <c r="G42" s="6" t="s">
        <v>0</v>
      </c>
      <c r="H42" s="6" t="s">
        <v>0</v>
      </c>
      <c r="I42" s="6" t="s">
        <v>0</v>
      </c>
      <c r="J42" s="6" t="s">
        <v>0</v>
      </c>
      <c r="K42" s="6" t="s">
        <v>0</v>
      </c>
      <c r="L42" s="6" t="s">
        <v>0</v>
      </c>
      <c r="M42" s="46">
        <f t="shared" si="1"/>
        <v>7385040</v>
      </c>
      <c r="N42" s="50">
        <v>0</v>
      </c>
      <c r="O42" s="50">
        <v>0</v>
      </c>
      <c r="P42" s="50">
        <v>0</v>
      </c>
    </row>
    <row r="43" spans="1:16" ht="15.6" x14ac:dyDescent="0.25">
      <c r="A43" s="8" t="s">
        <v>179</v>
      </c>
      <c r="B43" s="6" t="s">
        <v>164</v>
      </c>
      <c r="C43" s="6" t="s">
        <v>15</v>
      </c>
      <c r="D43" s="6" t="s">
        <v>67</v>
      </c>
      <c r="E43" s="6" t="s">
        <v>178</v>
      </c>
      <c r="F43" s="6" t="s">
        <v>21</v>
      </c>
      <c r="G43" s="6" t="s">
        <v>83</v>
      </c>
      <c r="H43" s="6" t="s">
        <v>0</v>
      </c>
      <c r="I43" s="6" t="s">
        <v>0</v>
      </c>
      <c r="J43" s="6" t="s">
        <v>0</v>
      </c>
      <c r="K43" s="6" t="s">
        <v>0</v>
      </c>
      <c r="L43" s="6" t="s">
        <v>0</v>
      </c>
      <c r="M43" s="46">
        <f t="shared" si="1"/>
        <v>7385040</v>
      </c>
      <c r="N43" s="50">
        <v>0</v>
      </c>
      <c r="O43" s="50">
        <v>0</v>
      </c>
      <c r="P43" s="50">
        <v>0</v>
      </c>
    </row>
    <row r="44" spans="1:16" ht="46.8" x14ac:dyDescent="0.25">
      <c r="A44" s="4" t="s">
        <v>180</v>
      </c>
      <c r="B44" s="6" t="s">
        <v>164</v>
      </c>
      <c r="C44" s="6" t="s">
        <v>15</v>
      </c>
      <c r="D44" s="6" t="s">
        <v>67</v>
      </c>
      <c r="E44" s="6" t="s">
        <v>178</v>
      </c>
      <c r="F44" s="6" t="s">
        <v>21</v>
      </c>
      <c r="G44" s="6" t="s">
        <v>83</v>
      </c>
      <c r="H44" s="6" t="s">
        <v>181</v>
      </c>
      <c r="I44" s="7" t="s">
        <v>0</v>
      </c>
      <c r="J44" s="7" t="s">
        <v>0</v>
      </c>
      <c r="K44" s="7" t="s">
        <v>0</v>
      </c>
      <c r="L44" s="7" t="s">
        <v>0</v>
      </c>
      <c r="M44" s="46">
        <f>M45+M47</f>
        <v>7385040</v>
      </c>
      <c r="N44" s="50">
        <v>0</v>
      </c>
      <c r="O44" s="50">
        <v>0</v>
      </c>
      <c r="P44" s="50">
        <v>0</v>
      </c>
    </row>
    <row r="45" spans="1:16" ht="62.4" x14ac:dyDescent="0.25">
      <c r="A45" s="4" t="s">
        <v>102</v>
      </c>
      <c r="B45" s="6" t="s">
        <v>164</v>
      </c>
      <c r="C45" s="6" t="s">
        <v>15</v>
      </c>
      <c r="D45" s="6" t="s">
        <v>67</v>
      </c>
      <c r="E45" s="6" t="s">
        <v>178</v>
      </c>
      <c r="F45" s="6" t="s">
        <v>21</v>
      </c>
      <c r="G45" s="6" t="s">
        <v>83</v>
      </c>
      <c r="H45" s="6" t="s">
        <v>181</v>
      </c>
      <c r="I45" s="6" t="s">
        <v>103</v>
      </c>
      <c r="J45" s="6" t="s">
        <v>0</v>
      </c>
      <c r="K45" s="6" t="s">
        <v>0</v>
      </c>
      <c r="L45" s="6" t="s">
        <v>0</v>
      </c>
      <c r="M45" s="46">
        <f>M46</f>
        <v>3692520</v>
      </c>
      <c r="N45" s="50">
        <v>0</v>
      </c>
      <c r="O45" s="50">
        <v>0</v>
      </c>
      <c r="P45" s="50">
        <v>0</v>
      </c>
    </row>
    <row r="46" spans="1:16" ht="46.8" x14ac:dyDescent="0.25">
      <c r="A46" s="10" t="s">
        <v>182</v>
      </c>
      <c r="B46" s="2" t="s">
        <v>164</v>
      </c>
      <c r="C46" s="2" t="s">
        <v>15</v>
      </c>
      <c r="D46" s="2" t="s">
        <v>67</v>
      </c>
      <c r="E46" s="2" t="s">
        <v>178</v>
      </c>
      <c r="F46" s="2" t="s">
        <v>21</v>
      </c>
      <c r="G46" s="2" t="s">
        <v>83</v>
      </c>
      <c r="H46" s="2" t="s">
        <v>181</v>
      </c>
      <c r="I46" s="2" t="s">
        <v>103</v>
      </c>
      <c r="J46" s="3" t="s">
        <v>0</v>
      </c>
      <c r="K46" s="3" t="s">
        <v>0</v>
      </c>
      <c r="L46" s="3" t="s">
        <v>0</v>
      </c>
      <c r="M46" s="47">
        <v>3692520</v>
      </c>
      <c r="N46" s="50">
        <v>0</v>
      </c>
      <c r="O46" s="50">
        <v>0</v>
      </c>
      <c r="P46" s="50">
        <v>0</v>
      </c>
    </row>
    <row r="47" spans="1:16" ht="62.4" x14ac:dyDescent="0.25">
      <c r="A47" s="4" t="s">
        <v>105</v>
      </c>
      <c r="B47" s="6" t="s">
        <v>164</v>
      </c>
      <c r="C47" s="6" t="s">
        <v>15</v>
      </c>
      <c r="D47" s="6" t="s">
        <v>67</v>
      </c>
      <c r="E47" s="6" t="s">
        <v>178</v>
      </c>
      <c r="F47" s="6" t="s">
        <v>21</v>
      </c>
      <c r="G47" s="6" t="s">
        <v>83</v>
      </c>
      <c r="H47" s="6" t="s">
        <v>181</v>
      </c>
      <c r="I47" s="6" t="s">
        <v>106</v>
      </c>
      <c r="J47" s="6" t="s">
        <v>0</v>
      </c>
      <c r="K47" s="6" t="s">
        <v>0</v>
      </c>
      <c r="L47" s="6" t="s">
        <v>0</v>
      </c>
      <c r="M47" s="46">
        <f>M48</f>
        <v>3692520</v>
      </c>
      <c r="N47" s="50">
        <v>0</v>
      </c>
      <c r="O47" s="50">
        <v>0</v>
      </c>
      <c r="P47" s="50">
        <v>0</v>
      </c>
    </row>
    <row r="48" spans="1:16" ht="46.8" x14ac:dyDescent="0.25">
      <c r="A48" s="10" t="s">
        <v>182</v>
      </c>
      <c r="B48" s="2" t="s">
        <v>164</v>
      </c>
      <c r="C48" s="2" t="s">
        <v>15</v>
      </c>
      <c r="D48" s="2" t="s">
        <v>67</v>
      </c>
      <c r="E48" s="2" t="s">
        <v>178</v>
      </c>
      <c r="F48" s="2" t="s">
        <v>21</v>
      </c>
      <c r="G48" s="2" t="s">
        <v>83</v>
      </c>
      <c r="H48" s="2" t="s">
        <v>181</v>
      </c>
      <c r="I48" s="2" t="s">
        <v>106</v>
      </c>
      <c r="J48" s="3" t="s">
        <v>0</v>
      </c>
      <c r="K48" s="3" t="s">
        <v>0</v>
      </c>
      <c r="L48" s="3" t="s">
        <v>0</v>
      </c>
      <c r="M48" s="47">
        <v>3692520</v>
      </c>
      <c r="N48" s="50">
        <v>0</v>
      </c>
      <c r="O48" s="50">
        <v>0</v>
      </c>
      <c r="P48" s="50">
        <v>0</v>
      </c>
    </row>
    <row r="49" spans="1:16" ht="46.8" x14ac:dyDescent="0.25">
      <c r="A49" s="4" t="s">
        <v>197</v>
      </c>
      <c r="B49" s="6" t="s">
        <v>198</v>
      </c>
      <c r="C49" s="6" t="s">
        <v>0</v>
      </c>
      <c r="D49" s="6" t="s">
        <v>0</v>
      </c>
      <c r="E49" s="6" t="s">
        <v>0</v>
      </c>
      <c r="F49" s="6" t="s">
        <v>0</v>
      </c>
      <c r="G49" s="6" t="s">
        <v>0</v>
      </c>
      <c r="H49" s="7" t="s">
        <v>0</v>
      </c>
      <c r="I49" s="7" t="s">
        <v>0</v>
      </c>
      <c r="J49" s="7" t="s">
        <v>0</v>
      </c>
      <c r="K49" s="7" t="s">
        <v>0</v>
      </c>
      <c r="L49" s="7" t="s">
        <v>0</v>
      </c>
      <c r="M49" s="46">
        <f t="shared" ref="M49:M56" si="2">M50</f>
        <v>200000</v>
      </c>
      <c r="N49" s="50">
        <v>0</v>
      </c>
      <c r="O49" s="50">
        <v>0</v>
      </c>
      <c r="P49" s="50">
        <v>0</v>
      </c>
    </row>
    <row r="50" spans="1:16" ht="31.2" x14ac:dyDescent="0.25">
      <c r="A50" s="4" t="s">
        <v>30</v>
      </c>
      <c r="B50" s="6" t="s">
        <v>198</v>
      </c>
      <c r="C50" s="6" t="s">
        <v>15</v>
      </c>
      <c r="D50" s="6" t="s">
        <v>0</v>
      </c>
      <c r="E50" s="6" t="s">
        <v>0</v>
      </c>
      <c r="F50" s="6" t="s">
        <v>0</v>
      </c>
      <c r="G50" s="6" t="s">
        <v>0</v>
      </c>
      <c r="H50" s="7" t="s">
        <v>0</v>
      </c>
      <c r="I50" s="7" t="s">
        <v>0</v>
      </c>
      <c r="J50" s="7" t="s">
        <v>0</v>
      </c>
      <c r="K50" s="7" t="s">
        <v>0</v>
      </c>
      <c r="L50" s="7" t="s">
        <v>0</v>
      </c>
      <c r="M50" s="46">
        <f t="shared" si="2"/>
        <v>200000</v>
      </c>
      <c r="N50" s="50">
        <v>0</v>
      </c>
      <c r="O50" s="50">
        <v>0</v>
      </c>
      <c r="P50" s="50">
        <v>0</v>
      </c>
    </row>
    <row r="51" spans="1:16" ht="67.5" customHeight="1" x14ac:dyDescent="0.25">
      <c r="A51" s="4" t="s">
        <v>199</v>
      </c>
      <c r="B51" s="6" t="s">
        <v>198</v>
      </c>
      <c r="C51" s="6" t="s">
        <v>15</v>
      </c>
      <c r="D51" s="6" t="s">
        <v>121</v>
      </c>
      <c r="E51" s="6" t="s">
        <v>0</v>
      </c>
      <c r="F51" s="6" t="s">
        <v>0</v>
      </c>
      <c r="G51" s="6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46">
        <f t="shared" si="2"/>
        <v>200000</v>
      </c>
      <c r="N51" s="50">
        <v>0</v>
      </c>
      <c r="O51" s="50">
        <v>0</v>
      </c>
      <c r="P51" s="50">
        <v>0</v>
      </c>
    </row>
    <row r="52" spans="1:16" ht="31.2" x14ac:dyDescent="0.25">
      <c r="A52" s="4" t="s">
        <v>200</v>
      </c>
      <c r="B52" s="6" t="s">
        <v>198</v>
      </c>
      <c r="C52" s="6" t="s">
        <v>15</v>
      </c>
      <c r="D52" s="6" t="s">
        <v>121</v>
      </c>
      <c r="E52" s="6" t="s">
        <v>201</v>
      </c>
      <c r="F52" s="6" t="s">
        <v>0</v>
      </c>
      <c r="G52" s="6" t="s">
        <v>0</v>
      </c>
      <c r="H52" s="7" t="s">
        <v>0</v>
      </c>
      <c r="I52" s="7" t="s">
        <v>0</v>
      </c>
      <c r="J52" s="7" t="s">
        <v>0</v>
      </c>
      <c r="K52" s="7" t="s">
        <v>0</v>
      </c>
      <c r="L52" s="7" t="s">
        <v>0</v>
      </c>
      <c r="M52" s="46">
        <f t="shared" si="2"/>
        <v>200000</v>
      </c>
      <c r="N52" s="50">
        <v>0</v>
      </c>
      <c r="O52" s="50">
        <v>0</v>
      </c>
      <c r="P52" s="50">
        <v>0</v>
      </c>
    </row>
    <row r="53" spans="1:16" ht="15.6" x14ac:dyDescent="0.25">
      <c r="A53" s="8" t="s">
        <v>52</v>
      </c>
      <c r="B53" s="6" t="s">
        <v>198</v>
      </c>
      <c r="C53" s="6" t="s">
        <v>15</v>
      </c>
      <c r="D53" s="6" t="s">
        <v>121</v>
      </c>
      <c r="E53" s="6" t="s">
        <v>201</v>
      </c>
      <c r="F53" s="6" t="s">
        <v>53</v>
      </c>
      <c r="G53" s="6" t="s">
        <v>0</v>
      </c>
      <c r="H53" s="6" t="s">
        <v>0</v>
      </c>
      <c r="I53" s="6" t="s">
        <v>0</v>
      </c>
      <c r="J53" s="6" t="s">
        <v>0</v>
      </c>
      <c r="K53" s="6" t="s">
        <v>0</v>
      </c>
      <c r="L53" s="6" t="s">
        <v>0</v>
      </c>
      <c r="M53" s="46">
        <f t="shared" si="2"/>
        <v>200000</v>
      </c>
      <c r="N53" s="50">
        <v>0</v>
      </c>
      <c r="O53" s="50">
        <v>0</v>
      </c>
      <c r="P53" s="50">
        <v>0</v>
      </c>
    </row>
    <row r="54" spans="1:16" ht="31.2" x14ac:dyDescent="0.25">
      <c r="A54" s="8" t="s">
        <v>202</v>
      </c>
      <c r="B54" s="6" t="s">
        <v>198</v>
      </c>
      <c r="C54" s="6" t="s">
        <v>15</v>
      </c>
      <c r="D54" s="6" t="s">
        <v>121</v>
      </c>
      <c r="E54" s="6" t="s">
        <v>201</v>
      </c>
      <c r="F54" s="6" t="s">
        <v>53</v>
      </c>
      <c r="G54" s="6" t="s">
        <v>22</v>
      </c>
      <c r="H54" s="6" t="s">
        <v>0</v>
      </c>
      <c r="I54" s="6" t="s">
        <v>0</v>
      </c>
      <c r="J54" s="6" t="s">
        <v>0</v>
      </c>
      <c r="K54" s="6" t="s">
        <v>0</v>
      </c>
      <c r="L54" s="6" t="s">
        <v>0</v>
      </c>
      <c r="M54" s="46">
        <f t="shared" si="2"/>
        <v>200000</v>
      </c>
      <c r="N54" s="50">
        <v>0</v>
      </c>
      <c r="O54" s="50">
        <v>0</v>
      </c>
      <c r="P54" s="50">
        <v>0</v>
      </c>
    </row>
    <row r="55" spans="1:16" ht="62.4" x14ac:dyDescent="0.25">
      <c r="A55" s="4" t="s">
        <v>203</v>
      </c>
      <c r="B55" s="6" t="s">
        <v>198</v>
      </c>
      <c r="C55" s="6" t="s">
        <v>15</v>
      </c>
      <c r="D55" s="6" t="s">
        <v>121</v>
      </c>
      <c r="E55" s="6" t="s">
        <v>201</v>
      </c>
      <c r="F55" s="6" t="s">
        <v>53</v>
      </c>
      <c r="G55" s="6" t="s">
        <v>22</v>
      </c>
      <c r="H55" s="6" t="s">
        <v>204</v>
      </c>
      <c r="I55" s="7" t="s">
        <v>0</v>
      </c>
      <c r="J55" s="7" t="s">
        <v>0</v>
      </c>
      <c r="K55" s="7" t="s">
        <v>0</v>
      </c>
      <c r="L55" s="7" t="s">
        <v>0</v>
      </c>
      <c r="M55" s="46">
        <f t="shared" si="2"/>
        <v>200000</v>
      </c>
      <c r="N55" s="50">
        <v>0</v>
      </c>
      <c r="O55" s="50">
        <v>0</v>
      </c>
      <c r="P55" s="50">
        <v>0</v>
      </c>
    </row>
    <row r="56" spans="1:16" ht="62.4" x14ac:dyDescent="0.25">
      <c r="A56" s="4" t="s">
        <v>205</v>
      </c>
      <c r="B56" s="6" t="s">
        <v>198</v>
      </c>
      <c r="C56" s="6" t="s">
        <v>15</v>
      </c>
      <c r="D56" s="6" t="s">
        <v>121</v>
      </c>
      <c r="E56" s="6" t="s">
        <v>201</v>
      </c>
      <c r="F56" s="6" t="s">
        <v>53</v>
      </c>
      <c r="G56" s="6" t="s">
        <v>22</v>
      </c>
      <c r="H56" s="6" t="s">
        <v>204</v>
      </c>
      <c r="I56" s="6" t="s">
        <v>206</v>
      </c>
      <c r="J56" s="6" t="s">
        <v>0</v>
      </c>
      <c r="K56" s="6" t="s">
        <v>0</v>
      </c>
      <c r="L56" s="6" t="s">
        <v>0</v>
      </c>
      <c r="M56" s="46">
        <f t="shared" si="2"/>
        <v>200000</v>
      </c>
      <c r="N56" s="50">
        <v>0</v>
      </c>
      <c r="O56" s="50">
        <v>0</v>
      </c>
      <c r="P56" s="50">
        <v>0</v>
      </c>
    </row>
    <row r="57" spans="1:16" ht="15.6" x14ac:dyDescent="0.25">
      <c r="A57" s="10" t="s">
        <v>381</v>
      </c>
      <c r="B57" s="2" t="s">
        <v>198</v>
      </c>
      <c r="C57" s="2" t="s">
        <v>15</v>
      </c>
      <c r="D57" s="2" t="s">
        <v>121</v>
      </c>
      <c r="E57" s="2" t="s">
        <v>201</v>
      </c>
      <c r="F57" s="2" t="s">
        <v>53</v>
      </c>
      <c r="G57" s="2" t="s">
        <v>22</v>
      </c>
      <c r="H57" s="2" t="s">
        <v>204</v>
      </c>
      <c r="I57" s="2" t="s">
        <v>206</v>
      </c>
      <c r="J57" s="3" t="s">
        <v>0</v>
      </c>
      <c r="K57" s="3" t="s">
        <v>0</v>
      </c>
      <c r="L57" s="3" t="s">
        <v>0</v>
      </c>
      <c r="M57" s="47">
        <v>200000</v>
      </c>
      <c r="N57" s="50">
        <v>0</v>
      </c>
      <c r="O57" s="50">
        <v>0</v>
      </c>
      <c r="P57" s="50">
        <v>0</v>
      </c>
    </row>
    <row r="58" spans="1:16" ht="51.75" customHeight="1" x14ac:dyDescent="0.25"/>
    <row r="59" spans="1:16" ht="18" x14ac:dyDescent="0.25">
      <c r="A59" s="131" t="s">
        <v>396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132" t="s">
        <v>397</v>
      </c>
      <c r="O59" s="132"/>
      <c r="P59" s="132"/>
    </row>
    <row r="60" spans="1:16" ht="19.5" customHeight="1" x14ac:dyDescent="0.25">
      <c r="A60" s="131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132"/>
      <c r="O60" s="132"/>
      <c r="P60" s="132"/>
    </row>
    <row r="61" spans="1:16" ht="18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6" ht="5.25" customHeight="1" x14ac:dyDescent="0.25"/>
    <row r="63" spans="1:16" ht="78.75" customHeight="1" x14ac:dyDescent="0.25"/>
    <row r="65" spans="1:1" ht="13.8" x14ac:dyDescent="0.25">
      <c r="A65" s="37" t="s">
        <v>487</v>
      </c>
    </row>
    <row r="66" spans="1:1" ht="13.8" x14ac:dyDescent="0.25">
      <c r="A66" s="37" t="s">
        <v>488</v>
      </c>
    </row>
    <row r="67" spans="1:1" ht="13.8" x14ac:dyDescent="0.25">
      <c r="A67" s="37"/>
    </row>
  </sheetData>
  <mergeCells count="6">
    <mergeCell ref="J1:M1"/>
    <mergeCell ref="A4:M4"/>
    <mergeCell ref="A59:A60"/>
    <mergeCell ref="N59:P60"/>
    <mergeCell ref="M2:P2"/>
    <mergeCell ref="A3:P3"/>
  </mergeCells>
  <pageMargins left="0.39370078740157483" right="0.39370078740157483" top="0.59055118110236227" bottom="0.39370078740157483" header="0.31496062992125984" footer="0.31496062992125984"/>
  <pageSetup paperSize="9" scale="76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topLeftCell="A37" zoomScale="80" zoomScaleNormal="100" zoomScaleSheetLayoutView="80" workbookViewId="0">
      <selection activeCell="E9" sqref="E9"/>
    </sheetView>
  </sheetViews>
  <sheetFormatPr defaultColWidth="9.33203125" defaultRowHeight="13.2" x14ac:dyDescent="0.25"/>
  <cols>
    <col min="1" max="1" width="49.109375" style="16" customWidth="1"/>
    <col min="2" max="2" width="5.6640625" style="16" customWidth="1"/>
    <col min="3" max="3" width="8.44140625" style="16" customWidth="1"/>
    <col min="4" max="4" width="8.77734375" style="16" customWidth="1"/>
    <col min="5" max="5" width="7.77734375" style="16" bestFit="1" customWidth="1"/>
    <col min="6" max="6" width="4.77734375" style="16" customWidth="1"/>
    <col min="7" max="7" width="4.6640625" style="16" customWidth="1"/>
    <col min="8" max="8" width="8.44140625" style="16" bestFit="1" customWidth="1"/>
    <col min="9" max="9" width="6.109375" style="16" customWidth="1"/>
    <col min="10" max="10" width="15.44140625" style="16" customWidth="1"/>
    <col min="11" max="11" width="10.77734375" style="16" customWidth="1"/>
    <col min="12" max="12" width="9.6640625" style="16" customWidth="1"/>
    <col min="13" max="13" width="20.109375" style="16" bestFit="1" customWidth="1"/>
    <col min="14" max="14" width="15.109375" style="16" customWidth="1"/>
    <col min="15" max="15" width="15.33203125" style="16" customWidth="1"/>
    <col min="16" max="16" width="14.77734375" style="16" customWidth="1"/>
    <col min="17" max="16384" width="9.33203125" style="16"/>
  </cols>
  <sheetData>
    <row r="1" spans="1:16" ht="23.25" customHeight="1" x14ac:dyDescent="0.25">
      <c r="A1" s="23" t="s">
        <v>0</v>
      </c>
      <c r="B1" s="23" t="s">
        <v>0</v>
      </c>
      <c r="C1" s="23" t="s">
        <v>0</v>
      </c>
      <c r="D1" s="23" t="s">
        <v>0</v>
      </c>
      <c r="E1" s="23" t="s">
        <v>0</v>
      </c>
      <c r="F1" s="23" t="s">
        <v>0</v>
      </c>
      <c r="G1" s="22" t="s">
        <v>0</v>
      </c>
      <c r="H1" s="22" t="s">
        <v>0</v>
      </c>
      <c r="I1" s="22" t="s">
        <v>0</v>
      </c>
      <c r="J1" s="64"/>
      <c r="K1" s="64"/>
      <c r="L1" s="64"/>
      <c r="M1" s="141" t="s">
        <v>486</v>
      </c>
      <c r="N1" s="141"/>
      <c r="O1" s="141"/>
      <c r="P1" s="141"/>
    </row>
    <row r="2" spans="1:16" ht="48" customHeight="1" x14ac:dyDescent="0.25">
      <c r="A2" s="135" t="s">
        <v>483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6" ht="6" hidden="1" customHeight="1" x14ac:dyDescent="0.25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6" ht="39.6" x14ac:dyDescent="0.25">
      <c r="A4" s="11" t="s">
        <v>380</v>
      </c>
      <c r="B4" s="11" t="s">
        <v>2</v>
      </c>
      <c r="C4" s="11" t="s">
        <v>403</v>
      </c>
      <c r="D4" s="11" t="s">
        <v>404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2" t="s">
        <v>8</v>
      </c>
      <c r="K4" s="12" t="s">
        <v>9</v>
      </c>
      <c r="L4" s="12" t="s">
        <v>10</v>
      </c>
      <c r="M4" s="45" t="s">
        <v>11</v>
      </c>
      <c r="N4" s="120" t="s">
        <v>489</v>
      </c>
      <c r="O4" s="120" t="s">
        <v>477</v>
      </c>
      <c r="P4" s="120" t="s">
        <v>479</v>
      </c>
    </row>
    <row r="5" spans="1:16" ht="14.4" customHeight="1" x14ac:dyDescent="0.25">
      <c r="A5" s="17" t="s">
        <v>12</v>
      </c>
      <c r="B5" s="17" t="s">
        <v>13</v>
      </c>
      <c r="C5" s="17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7" t="s">
        <v>23</v>
      </c>
      <c r="M5" s="69" t="s">
        <v>24</v>
      </c>
      <c r="N5" s="66"/>
      <c r="O5" s="66"/>
      <c r="P5" s="66"/>
    </row>
    <row r="6" spans="1:16" ht="15.6" x14ac:dyDescent="0.25">
      <c r="A6" s="20" t="s">
        <v>27</v>
      </c>
      <c r="B6" s="17" t="s">
        <v>0</v>
      </c>
      <c r="C6" s="17" t="s">
        <v>0</v>
      </c>
      <c r="D6" s="17" t="s">
        <v>0</v>
      </c>
      <c r="E6" s="17" t="s">
        <v>0</v>
      </c>
      <c r="F6" s="17" t="s">
        <v>0</v>
      </c>
      <c r="G6" s="17" t="s">
        <v>0</v>
      </c>
      <c r="H6" s="17" t="s">
        <v>0</v>
      </c>
      <c r="I6" s="17" t="s">
        <v>0</v>
      </c>
      <c r="J6" s="17" t="s">
        <v>0</v>
      </c>
      <c r="K6" s="17" t="s">
        <v>0</v>
      </c>
      <c r="L6" s="17" t="s">
        <v>0</v>
      </c>
      <c r="M6" s="70">
        <f t="shared" ref="M6:M13" si="0">M7</f>
        <v>26309205</v>
      </c>
      <c r="N6" s="121">
        <v>0</v>
      </c>
      <c r="O6" s="121">
        <v>0</v>
      </c>
      <c r="P6" s="121">
        <v>0</v>
      </c>
    </row>
    <row r="7" spans="1:16" ht="31.2" x14ac:dyDescent="0.25">
      <c r="A7" s="20" t="s">
        <v>163</v>
      </c>
      <c r="B7" s="19" t="s">
        <v>164</v>
      </c>
      <c r="C7" s="19" t="s">
        <v>0</v>
      </c>
      <c r="D7" s="19" t="s">
        <v>0</v>
      </c>
      <c r="E7" s="19" t="s">
        <v>0</v>
      </c>
      <c r="F7" s="19" t="s">
        <v>0</v>
      </c>
      <c r="G7" s="19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70">
        <f t="shared" si="0"/>
        <v>26309205</v>
      </c>
      <c r="N7" s="121">
        <v>0</v>
      </c>
      <c r="O7" s="121">
        <v>0</v>
      </c>
      <c r="P7" s="121">
        <v>0</v>
      </c>
    </row>
    <row r="8" spans="1:16" s="28" customFormat="1" ht="31.2" x14ac:dyDescent="0.25">
      <c r="A8" s="25" t="s">
        <v>30</v>
      </c>
      <c r="B8" s="26" t="s">
        <v>164</v>
      </c>
      <c r="C8" s="26" t="s">
        <v>15</v>
      </c>
      <c r="D8" s="26" t="s">
        <v>0</v>
      </c>
      <c r="E8" s="26" t="s">
        <v>0</v>
      </c>
      <c r="F8" s="26" t="s">
        <v>0</v>
      </c>
      <c r="G8" s="26" t="s">
        <v>0</v>
      </c>
      <c r="H8" s="27" t="s">
        <v>0</v>
      </c>
      <c r="I8" s="27" t="s">
        <v>0</v>
      </c>
      <c r="J8" s="27" t="s">
        <v>0</v>
      </c>
      <c r="K8" s="27" t="s">
        <v>0</v>
      </c>
      <c r="L8" s="27" t="s">
        <v>0</v>
      </c>
      <c r="M8" s="65">
        <f t="shared" si="0"/>
        <v>26309205</v>
      </c>
      <c r="N8" s="125">
        <v>0</v>
      </c>
      <c r="O8" s="125">
        <v>0</v>
      </c>
      <c r="P8" s="125">
        <v>0</v>
      </c>
    </row>
    <row r="9" spans="1:16" s="28" customFormat="1" ht="140.4" x14ac:dyDescent="0.25">
      <c r="A9" s="25" t="s">
        <v>176</v>
      </c>
      <c r="B9" s="26" t="s">
        <v>164</v>
      </c>
      <c r="C9" s="26" t="s">
        <v>15</v>
      </c>
      <c r="D9" s="26" t="s">
        <v>67</v>
      </c>
      <c r="E9" s="26" t="s">
        <v>0</v>
      </c>
      <c r="F9" s="26" t="s">
        <v>0</v>
      </c>
      <c r="G9" s="26" t="s">
        <v>0</v>
      </c>
      <c r="H9" s="27" t="s">
        <v>0</v>
      </c>
      <c r="I9" s="27" t="s">
        <v>0</v>
      </c>
      <c r="J9" s="27" t="s">
        <v>0</v>
      </c>
      <c r="K9" s="27" t="s">
        <v>0</v>
      </c>
      <c r="L9" s="27" t="s">
        <v>0</v>
      </c>
      <c r="M9" s="65">
        <f t="shared" si="0"/>
        <v>26309205</v>
      </c>
      <c r="N9" s="125">
        <v>0</v>
      </c>
      <c r="O9" s="125">
        <v>0</v>
      </c>
      <c r="P9" s="125">
        <v>0</v>
      </c>
    </row>
    <row r="10" spans="1:16" s="28" customFormat="1" ht="31.2" x14ac:dyDescent="0.25">
      <c r="A10" s="25" t="s">
        <v>177</v>
      </c>
      <c r="B10" s="26" t="s">
        <v>164</v>
      </c>
      <c r="C10" s="26" t="s">
        <v>15</v>
      </c>
      <c r="D10" s="26" t="s">
        <v>67</v>
      </c>
      <c r="E10" s="26" t="s">
        <v>178</v>
      </c>
      <c r="F10" s="26" t="s">
        <v>0</v>
      </c>
      <c r="G10" s="26" t="s">
        <v>0</v>
      </c>
      <c r="H10" s="27" t="s">
        <v>0</v>
      </c>
      <c r="I10" s="27" t="s">
        <v>0</v>
      </c>
      <c r="J10" s="27" t="s">
        <v>0</v>
      </c>
      <c r="K10" s="27" t="s">
        <v>0</v>
      </c>
      <c r="L10" s="27" t="s">
        <v>0</v>
      </c>
      <c r="M10" s="65">
        <f t="shared" si="0"/>
        <v>26309205</v>
      </c>
      <c r="N10" s="125">
        <v>0</v>
      </c>
      <c r="O10" s="125">
        <v>0</v>
      </c>
      <c r="P10" s="125">
        <v>0</v>
      </c>
    </row>
    <row r="11" spans="1:16" s="28" customFormat="1" ht="15.6" x14ac:dyDescent="0.25">
      <c r="A11" s="29" t="s">
        <v>167</v>
      </c>
      <c r="B11" s="26" t="s">
        <v>164</v>
      </c>
      <c r="C11" s="26" t="s">
        <v>15</v>
      </c>
      <c r="D11" s="26" t="s">
        <v>67</v>
      </c>
      <c r="E11" s="26" t="s">
        <v>178</v>
      </c>
      <c r="F11" s="26" t="s">
        <v>21</v>
      </c>
      <c r="G11" s="26" t="s">
        <v>0</v>
      </c>
      <c r="H11" s="26" t="s">
        <v>0</v>
      </c>
      <c r="I11" s="26" t="s">
        <v>0</v>
      </c>
      <c r="J11" s="26" t="s">
        <v>0</v>
      </c>
      <c r="K11" s="26" t="s">
        <v>0</v>
      </c>
      <c r="L11" s="26" t="s">
        <v>0</v>
      </c>
      <c r="M11" s="65">
        <f t="shared" si="0"/>
        <v>26309205</v>
      </c>
      <c r="N11" s="125">
        <v>0</v>
      </c>
      <c r="O11" s="125">
        <v>0</v>
      </c>
      <c r="P11" s="125">
        <v>0</v>
      </c>
    </row>
    <row r="12" spans="1:16" s="28" customFormat="1" ht="15.6" x14ac:dyDescent="0.25">
      <c r="A12" s="29" t="s">
        <v>179</v>
      </c>
      <c r="B12" s="26" t="s">
        <v>164</v>
      </c>
      <c r="C12" s="26" t="s">
        <v>15</v>
      </c>
      <c r="D12" s="26" t="s">
        <v>67</v>
      </c>
      <c r="E12" s="26" t="s">
        <v>178</v>
      </c>
      <c r="F12" s="26" t="s">
        <v>21</v>
      </c>
      <c r="G12" s="26" t="s">
        <v>83</v>
      </c>
      <c r="H12" s="26" t="s">
        <v>0</v>
      </c>
      <c r="I12" s="26" t="s">
        <v>0</v>
      </c>
      <c r="J12" s="26" t="s">
        <v>0</v>
      </c>
      <c r="K12" s="26" t="s">
        <v>0</v>
      </c>
      <c r="L12" s="26" t="s">
        <v>0</v>
      </c>
      <c r="M12" s="65">
        <f t="shared" si="0"/>
        <v>26309205</v>
      </c>
      <c r="N12" s="125">
        <v>0</v>
      </c>
      <c r="O12" s="125">
        <v>0</v>
      </c>
      <c r="P12" s="125">
        <v>0</v>
      </c>
    </row>
    <row r="13" spans="1:16" s="28" customFormat="1" ht="46.8" x14ac:dyDescent="0.25">
      <c r="A13" s="25" t="s">
        <v>180</v>
      </c>
      <c r="B13" s="26" t="s">
        <v>164</v>
      </c>
      <c r="C13" s="26" t="s">
        <v>15</v>
      </c>
      <c r="D13" s="26" t="s">
        <v>67</v>
      </c>
      <c r="E13" s="26" t="s">
        <v>178</v>
      </c>
      <c r="F13" s="26" t="s">
        <v>21</v>
      </c>
      <c r="G13" s="26" t="s">
        <v>83</v>
      </c>
      <c r="H13" s="26" t="s">
        <v>181</v>
      </c>
      <c r="I13" s="27" t="s">
        <v>0</v>
      </c>
      <c r="J13" s="27" t="s">
        <v>0</v>
      </c>
      <c r="K13" s="27" t="s">
        <v>0</v>
      </c>
      <c r="L13" s="27" t="s">
        <v>0</v>
      </c>
      <c r="M13" s="65">
        <f t="shared" si="0"/>
        <v>26309205</v>
      </c>
      <c r="N13" s="125">
        <v>0</v>
      </c>
      <c r="O13" s="125">
        <v>0</v>
      </c>
      <c r="P13" s="125">
        <v>0</v>
      </c>
    </row>
    <row r="14" spans="1:16" s="28" customFormat="1" ht="46.8" x14ac:dyDescent="0.25">
      <c r="A14" s="25" t="s">
        <v>212</v>
      </c>
      <c r="B14" s="26" t="s">
        <v>164</v>
      </c>
      <c r="C14" s="26" t="s">
        <v>15</v>
      </c>
      <c r="D14" s="26" t="s">
        <v>67</v>
      </c>
      <c r="E14" s="26" t="s">
        <v>178</v>
      </c>
      <c r="F14" s="26" t="s">
        <v>21</v>
      </c>
      <c r="G14" s="26" t="s">
        <v>83</v>
      </c>
      <c r="H14" s="26" t="s">
        <v>181</v>
      </c>
      <c r="I14" s="26" t="s">
        <v>211</v>
      </c>
      <c r="J14" s="26" t="s">
        <v>0</v>
      </c>
      <c r="K14" s="26" t="s">
        <v>0</v>
      </c>
      <c r="L14" s="26" t="s">
        <v>0</v>
      </c>
      <c r="M14" s="65">
        <f>M15+M17+M19+M21+M23+M25+M27+M29+M31+M33+M35+M37+M39+M41+M43+M45+M47</f>
        <v>26309205</v>
      </c>
      <c r="N14" s="125">
        <v>0</v>
      </c>
      <c r="O14" s="125">
        <v>0</v>
      </c>
      <c r="P14" s="125">
        <v>0</v>
      </c>
    </row>
    <row r="15" spans="1:16" s="28" customFormat="1" ht="15.6" x14ac:dyDescent="0.25">
      <c r="A15" s="30" t="s">
        <v>219</v>
      </c>
      <c r="B15" s="31"/>
      <c r="C15" s="31"/>
      <c r="D15" s="31"/>
      <c r="E15" s="31"/>
      <c r="F15" s="31"/>
      <c r="G15" s="31"/>
      <c r="H15" s="31"/>
      <c r="I15" s="31"/>
      <c r="J15" s="32"/>
      <c r="K15" s="32"/>
      <c r="L15" s="32"/>
      <c r="M15" s="118">
        <f>M16</f>
        <v>0</v>
      </c>
      <c r="N15" s="125">
        <v>0</v>
      </c>
      <c r="O15" s="125">
        <v>0</v>
      </c>
      <c r="P15" s="125">
        <v>0</v>
      </c>
    </row>
    <row r="16" spans="1:16" ht="15.6" x14ac:dyDescent="0.25">
      <c r="A16" s="33" t="s">
        <v>381</v>
      </c>
      <c r="B16" s="34" t="s">
        <v>164</v>
      </c>
      <c r="C16" s="34">
        <v>4</v>
      </c>
      <c r="D16" s="34" t="s">
        <v>67</v>
      </c>
      <c r="E16" s="34" t="s">
        <v>178</v>
      </c>
      <c r="F16" s="34" t="s">
        <v>21</v>
      </c>
      <c r="G16" s="34" t="s">
        <v>83</v>
      </c>
      <c r="H16" s="34" t="s">
        <v>181</v>
      </c>
      <c r="I16" s="34" t="s">
        <v>211</v>
      </c>
      <c r="J16" s="35"/>
      <c r="K16" s="35"/>
      <c r="L16" s="35"/>
      <c r="M16" s="119">
        <v>0</v>
      </c>
      <c r="N16" s="121">
        <v>0</v>
      </c>
      <c r="O16" s="121">
        <v>0</v>
      </c>
      <c r="P16" s="121">
        <v>0</v>
      </c>
    </row>
    <row r="17" spans="1:16" ht="15.6" x14ac:dyDescent="0.25">
      <c r="A17" s="30" t="s">
        <v>313</v>
      </c>
      <c r="B17" s="31"/>
      <c r="C17" s="31"/>
      <c r="D17" s="31"/>
      <c r="E17" s="31"/>
      <c r="F17" s="31"/>
      <c r="G17" s="31"/>
      <c r="H17" s="31"/>
      <c r="I17" s="31"/>
      <c r="J17" s="32"/>
      <c r="K17" s="32"/>
      <c r="L17" s="32"/>
      <c r="M17" s="118">
        <f>M18</f>
        <v>7015788</v>
      </c>
      <c r="N17" s="121">
        <v>0</v>
      </c>
      <c r="O17" s="121">
        <v>0</v>
      </c>
      <c r="P17" s="121">
        <v>0</v>
      </c>
    </row>
    <row r="18" spans="1:16" ht="15.6" x14ac:dyDescent="0.25">
      <c r="A18" s="33" t="s">
        <v>381</v>
      </c>
      <c r="B18" s="34" t="s">
        <v>164</v>
      </c>
      <c r="C18" s="34">
        <v>4</v>
      </c>
      <c r="D18" s="34" t="s">
        <v>67</v>
      </c>
      <c r="E18" s="34" t="s">
        <v>178</v>
      </c>
      <c r="F18" s="34" t="s">
        <v>21</v>
      </c>
      <c r="G18" s="34" t="s">
        <v>83</v>
      </c>
      <c r="H18" s="34" t="s">
        <v>181</v>
      </c>
      <c r="I18" s="34" t="s">
        <v>211</v>
      </c>
      <c r="J18" s="35"/>
      <c r="K18" s="35"/>
      <c r="L18" s="35"/>
      <c r="M18" s="119">
        <v>7015788</v>
      </c>
      <c r="N18" s="121">
        <v>0</v>
      </c>
      <c r="O18" s="121">
        <v>0</v>
      </c>
      <c r="P18" s="121">
        <v>0</v>
      </c>
    </row>
    <row r="19" spans="1:16" ht="15.6" x14ac:dyDescent="0.25">
      <c r="A19" s="30" t="s">
        <v>382</v>
      </c>
      <c r="B19" s="31"/>
      <c r="C19" s="31"/>
      <c r="D19" s="31"/>
      <c r="E19" s="31"/>
      <c r="F19" s="31"/>
      <c r="G19" s="31"/>
      <c r="H19" s="31"/>
      <c r="I19" s="31"/>
      <c r="J19" s="32"/>
      <c r="K19" s="32"/>
      <c r="L19" s="32"/>
      <c r="M19" s="118">
        <f>M20</f>
        <v>3507894</v>
      </c>
      <c r="N19" s="121">
        <v>0</v>
      </c>
      <c r="O19" s="121">
        <v>0</v>
      </c>
      <c r="P19" s="121">
        <v>0</v>
      </c>
    </row>
    <row r="20" spans="1:16" ht="15.6" x14ac:dyDescent="0.25">
      <c r="A20" s="33" t="s">
        <v>381</v>
      </c>
      <c r="B20" s="34" t="s">
        <v>164</v>
      </c>
      <c r="C20" s="34">
        <v>4</v>
      </c>
      <c r="D20" s="34" t="s">
        <v>67</v>
      </c>
      <c r="E20" s="34" t="s">
        <v>178</v>
      </c>
      <c r="F20" s="34" t="s">
        <v>21</v>
      </c>
      <c r="G20" s="34" t="s">
        <v>83</v>
      </c>
      <c r="H20" s="34" t="s">
        <v>181</v>
      </c>
      <c r="I20" s="34" t="s">
        <v>211</v>
      </c>
      <c r="J20" s="35"/>
      <c r="K20" s="35"/>
      <c r="L20" s="35"/>
      <c r="M20" s="119">
        <v>3507894</v>
      </c>
      <c r="N20" s="121">
        <v>0</v>
      </c>
      <c r="O20" s="121">
        <v>0</v>
      </c>
      <c r="P20" s="121">
        <v>0</v>
      </c>
    </row>
    <row r="21" spans="1:16" ht="15.6" x14ac:dyDescent="0.25">
      <c r="A21" s="30" t="s">
        <v>383</v>
      </c>
      <c r="B21" s="31"/>
      <c r="C21" s="31"/>
      <c r="D21" s="31"/>
      <c r="E21" s="31"/>
      <c r="F21" s="31"/>
      <c r="G21" s="31"/>
      <c r="H21" s="31"/>
      <c r="I21" s="31"/>
      <c r="J21" s="32"/>
      <c r="K21" s="32"/>
      <c r="L21" s="32"/>
      <c r="M21" s="118">
        <f>M22</f>
        <v>1753947</v>
      </c>
      <c r="N21" s="121">
        <v>0</v>
      </c>
      <c r="O21" s="121">
        <v>0</v>
      </c>
      <c r="P21" s="121">
        <v>0</v>
      </c>
    </row>
    <row r="22" spans="1:16" ht="15.6" x14ac:dyDescent="0.25">
      <c r="A22" s="33" t="s">
        <v>381</v>
      </c>
      <c r="B22" s="34" t="s">
        <v>164</v>
      </c>
      <c r="C22" s="34">
        <v>4</v>
      </c>
      <c r="D22" s="34" t="s">
        <v>67</v>
      </c>
      <c r="E22" s="34" t="s">
        <v>178</v>
      </c>
      <c r="F22" s="34" t="s">
        <v>21</v>
      </c>
      <c r="G22" s="34" t="s">
        <v>83</v>
      </c>
      <c r="H22" s="34" t="s">
        <v>181</v>
      </c>
      <c r="I22" s="34" t="s">
        <v>211</v>
      </c>
      <c r="J22" s="35"/>
      <c r="K22" s="35"/>
      <c r="L22" s="35"/>
      <c r="M22" s="119">
        <v>1753947</v>
      </c>
      <c r="N22" s="121">
        <v>0</v>
      </c>
      <c r="O22" s="121">
        <v>0</v>
      </c>
      <c r="P22" s="121">
        <v>0</v>
      </c>
    </row>
    <row r="23" spans="1:16" ht="15.6" x14ac:dyDescent="0.25">
      <c r="A23" s="30" t="s">
        <v>384</v>
      </c>
      <c r="B23" s="31"/>
      <c r="C23" s="31"/>
      <c r="D23" s="31"/>
      <c r="E23" s="31"/>
      <c r="F23" s="31"/>
      <c r="G23" s="31"/>
      <c r="H23" s="31"/>
      <c r="I23" s="31"/>
      <c r="J23" s="32"/>
      <c r="K23" s="32"/>
      <c r="L23" s="32"/>
      <c r="M23" s="118">
        <f>M24</f>
        <v>0</v>
      </c>
      <c r="N23" s="121">
        <v>0</v>
      </c>
      <c r="O23" s="121">
        <v>0</v>
      </c>
      <c r="P23" s="121">
        <v>0</v>
      </c>
    </row>
    <row r="24" spans="1:16" ht="15.6" x14ac:dyDescent="0.25">
      <c r="A24" s="33" t="s">
        <v>381</v>
      </c>
      <c r="B24" s="34" t="s">
        <v>164</v>
      </c>
      <c r="C24" s="34">
        <v>4</v>
      </c>
      <c r="D24" s="34" t="s">
        <v>67</v>
      </c>
      <c r="E24" s="34" t="s">
        <v>178</v>
      </c>
      <c r="F24" s="34" t="s">
        <v>21</v>
      </c>
      <c r="G24" s="34" t="s">
        <v>83</v>
      </c>
      <c r="H24" s="34" t="s">
        <v>181</v>
      </c>
      <c r="I24" s="34" t="s">
        <v>211</v>
      </c>
      <c r="J24" s="35"/>
      <c r="K24" s="35"/>
      <c r="L24" s="35"/>
      <c r="M24" s="119">
        <v>0</v>
      </c>
      <c r="N24" s="121">
        <v>0</v>
      </c>
      <c r="O24" s="121">
        <v>0</v>
      </c>
      <c r="P24" s="121">
        <v>0</v>
      </c>
    </row>
    <row r="25" spans="1:16" ht="15.6" x14ac:dyDescent="0.25">
      <c r="A25" s="30" t="s">
        <v>385</v>
      </c>
      <c r="B25" s="31"/>
      <c r="C25" s="31"/>
      <c r="D25" s="31"/>
      <c r="E25" s="31"/>
      <c r="F25" s="31"/>
      <c r="G25" s="31"/>
      <c r="H25" s="31"/>
      <c r="I25" s="31"/>
      <c r="J25" s="32"/>
      <c r="K25" s="32"/>
      <c r="L25" s="32"/>
      <c r="M25" s="118">
        <f>M26</f>
        <v>1753947</v>
      </c>
      <c r="N25" s="121">
        <v>0</v>
      </c>
      <c r="O25" s="121">
        <v>0</v>
      </c>
      <c r="P25" s="121">
        <v>0</v>
      </c>
    </row>
    <row r="26" spans="1:16" ht="15.6" x14ac:dyDescent="0.25">
      <c r="A26" s="33" t="s">
        <v>381</v>
      </c>
      <c r="B26" s="34" t="s">
        <v>164</v>
      </c>
      <c r="C26" s="34">
        <v>4</v>
      </c>
      <c r="D26" s="34" t="s">
        <v>67</v>
      </c>
      <c r="E26" s="34" t="s">
        <v>178</v>
      </c>
      <c r="F26" s="34" t="s">
        <v>21</v>
      </c>
      <c r="G26" s="34" t="s">
        <v>83</v>
      </c>
      <c r="H26" s="34" t="s">
        <v>181</v>
      </c>
      <c r="I26" s="34" t="s">
        <v>211</v>
      </c>
      <c r="J26" s="35"/>
      <c r="K26" s="35"/>
      <c r="L26" s="35"/>
      <c r="M26" s="119">
        <v>1753947</v>
      </c>
      <c r="N26" s="121">
        <v>0</v>
      </c>
      <c r="O26" s="121">
        <v>0</v>
      </c>
      <c r="P26" s="121">
        <v>0</v>
      </c>
    </row>
    <row r="27" spans="1:16" ht="15.6" x14ac:dyDescent="0.25">
      <c r="A27" s="30" t="s">
        <v>386</v>
      </c>
      <c r="B27" s="31"/>
      <c r="C27" s="31"/>
      <c r="D27" s="31"/>
      <c r="E27" s="31"/>
      <c r="F27" s="31"/>
      <c r="G27" s="31"/>
      <c r="H27" s="31"/>
      <c r="I27" s="31"/>
      <c r="J27" s="32"/>
      <c r="K27" s="32"/>
      <c r="L27" s="32"/>
      <c r="M27" s="118">
        <f>M28</f>
        <v>0</v>
      </c>
      <c r="N27" s="121">
        <v>0</v>
      </c>
      <c r="O27" s="121">
        <v>0</v>
      </c>
      <c r="P27" s="121">
        <v>0</v>
      </c>
    </row>
    <row r="28" spans="1:16" ht="15.6" x14ac:dyDescent="0.25">
      <c r="A28" s="33" t="s">
        <v>381</v>
      </c>
      <c r="B28" s="34" t="s">
        <v>164</v>
      </c>
      <c r="C28" s="34">
        <v>4</v>
      </c>
      <c r="D28" s="34" t="s">
        <v>67</v>
      </c>
      <c r="E28" s="34" t="s">
        <v>178</v>
      </c>
      <c r="F28" s="34" t="s">
        <v>21</v>
      </c>
      <c r="G28" s="34" t="s">
        <v>83</v>
      </c>
      <c r="H28" s="34" t="s">
        <v>181</v>
      </c>
      <c r="I28" s="34" t="s">
        <v>211</v>
      </c>
      <c r="J28" s="35"/>
      <c r="K28" s="35"/>
      <c r="L28" s="35"/>
      <c r="M28" s="119">
        <v>0</v>
      </c>
      <c r="N28" s="121">
        <v>0</v>
      </c>
      <c r="O28" s="121">
        <v>0</v>
      </c>
      <c r="P28" s="121">
        <v>0</v>
      </c>
    </row>
    <row r="29" spans="1:16" ht="15.6" x14ac:dyDescent="0.25">
      <c r="A29" s="30" t="s">
        <v>387</v>
      </c>
      <c r="B29" s="31"/>
      <c r="C29" s="31"/>
      <c r="D29" s="31"/>
      <c r="E29" s="31"/>
      <c r="F29" s="31"/>
      <c r="G29" s="31"/>
      <c r="H29" s="31"/>
      <c r="I29" s="31"/>
      <c r="J29" s="32"/>
      <c r="K29" s="32"/>
      <c r="L29" s="32"/>
      <c r="M29" s="118">
        <f>M30</f>
        <v>1753947</v>
      </c>
      <c r="N29" s="121">
        <v>0</v>
      </c>
      <c r="O29" s="121">
        <v>0</v>
      </c>
      <c r="P29" s="121">
        <v>0</v>
      </c>
    </row>
    <row r="30" spans="1:16" ht="15.6" x14ac:dyDescent="0.25">
      <c r="A30" s="33" t="s">
        <v>381</v>
      </c>
      <c r="B30" s="34" t="s">
        <v>164</v>
      </c>
      <c r="C30" s="34">
        <v>4</v>
      </c>
      <c r="D30" s="34" t="s">
        <v>67</v>
      </c>
      <c r="E30" s="34" t="s">
        <v>178</v>
      </c>
      <c r="F30" s="34" t="s">
        <v>21</v>
      </c>
      <c r="G30" s="34" t="s">
        <v>83</v>
      </c>
      <c r="H30" s="34" t="s">
        <v>181</v>
      </c>
      <c r="I30" s="34" t="s">
        <v>211</v>
      </c>
      <c r="J30" s="35"/>
      <c r="K30" s="35"/>
      <c r="L30" s="35"/>
      <c r="M30" s="119">
        <v>1753947</v>
      </c>
      <c r="N30" s="121">
        <v>0</v>
      </c>
      <c r="O30" s="121">
        <v>0</v>
      </c>
      <c r="P30" s="121">
        <v>0</v>
      </c>
    </row>
    <row r="31" spans="1:16" ht="15.6" x14ac:dyDescent="0.25">
      <c r="A31" s="30" t="s">
        <v>388</v>
      </c>
      <c r="B31" s="31"/>
      <c r="C31" s="31"/>
      <c r="D31" s="31"/>
      <c r="E31" s="31"/>
      <c r="F31" s="31"/>
      <c r="G31" s="31"/>
      <c r="H31" s="31"/>
      <c r="I31" s="31"/>
      <c r="J31" s="32"/>
      <c r="K31" s="32"/>
      <c r="L31" s="32"/>
      <c r="M31" s="118">
        <f>M32</f>
        <v>1753947</v>
      </c>
      <c r="N31" s="121">
        <v>0</v>
      </c>
      <c r="O31" s="121">
        <v>0</v>
      </c>
      <c r="P31" s="121">
        <v>0</v>
      </c>
    </row>
    <row r="32" spans="1:16" ht="15.6" x14ac:dyDescent="0.25">
      <c r="A32" s="33" t="s">
        <v>381</v>
      </c>
      <c r="B32" s="34" t="s">
        <v>164</v>
      </c>
      <c r="C32" s="34">
        <v>4</v>
      </c>
      <c r="D32" s="34" t="s">
        <v>67</v>
      </c>
      <c r="E32" s="34" t="s">
        <v>178</v>
      </c>
      <c r="F32" s="34" t="s">
        <v>21</v>
      </c>
      <c r="G32" s="34" t="s">
        <v>83</v>
      </c>
      <c r="H32" s="34" t="s">
        <v>181</v>
      </c>
      <c r="I32" s="34" t="s">
        <v>211</v>
      </c>
      <c r="J32" s="35"/>
      <c r="K32" s="35"/>
      <c r="L32" s="35"/>
      <c r="M32" s="119">
        <v>1753947</v>
      </c>
      <c r="N32" s="121">
        <v>0</v>
      </c>
      <c r="O32" s="121">
        <v>0</v>
      </c>
      <c r="P32" s="121">
        <v>0</v>
      </c>
    </row>
    <row r="33" spans="1:16" ht="15.6" x14ac:dyDescent="0.25">
      <c r="A33" s="30" t="s">
        <v>389</v>
      </c>
      <c r="B33" s="31"/>
      <c r="C33" s="31"/>
      <c r="D33" s="31"/>
      <c r="E33" s="31"/>
      <c r="F33" s="31"/>
      <c r="G33" s="31"/>
      <c r="H33" s="31"/>
      <c r="I33" s="31"/>
      <c r="J33" s="32"/>
      <c r="K33" s="32"/>
      <c r="L33" s="32"/>
      <c r="M33" s="118">
        <f>M34</f>
        <v>1753947</v>
      </c>
      <c r="N33" s="121">
        <v>0</v>
      </c>
      <c r="O33" s="121">
        <v>0</v>
      </c>
      <c r="P33" s="121">
        <v>0</v>
      </c>
    </row>
    <row r="34" spans="1:16" ht="15.6" x14ac:dyDescent="0.25">
      <c r="A34" s="33" t="s">
        <v>381</v>
      </c>
      <c r="B34" s="34" t="s">
        <v>164</v>
      </c>
      <c r="C34" s="34">
        <v>4</v>
      </c>
      <c r="D34" s="34" t="s">
        <v>67</v>
      </c>
      <c r="E34" s="34" t="s">
        <v>178</v>
      </c>
      <c r="F34" s="34" t="s">
        <v>21</v>
      </c>
      <c r="G34" s="34" t="s">
        <v>83</v>
      </c>
      <c r="H34" s="34" t="s">
        <v>181</v>
      </c>
      <c r="I34" s="34" t="s">
        <v>211</v>
      </c>
      <c r="J34" s="35"/>
      <c r="K34" s="35"/>
      <c r="L34" s="35"/>
      <c r="M34" s="119">
        <v>1753947</v>
      </c>
      <c r="N34" s="121">
        <v>0</v>
      </c>
      <c r="O34" s="121">
        <v>0</v>
      </c>
      <c r="P34" s="121">
        <v>0</v>
      </c>
    </row>
    <row r="35" spans="1:16" ht="15.6" x14ac:dyDescent="0.25">
      <c r="A35" s="30" t="s">
        <v>390</v>
      </c>
      <c r="B35" s="31"/>
      <c r="C35" s="31"/>
      <c r="D35" s="31"/>
      <c r="E35" s="31"/>
      <c r="F35" s="31"/>
      <c r="G35" s="31"/>
      <c r="H35" s="31"/>
      <c r="I35" s="31"/>
      <c r="J35" s="32"/>
      <c r="K35" s="32"/>
      <c r="L35" s="32"/>
      <c r="M35" s="118">
        <f>M36</f>
        <v>0</v>
      </c>
      <c r="N35" s="121">
        <v>0</v>
      </c>
      <c r="O35" s="121">
        <v>0</v>
      </c>
      <c r="P35" s="121">
        <v>0</v>
      </c>
    </row>
    <row r="36" spans="1:16" ht="15.6" x14ac:dyDescent="0.25">
      <c r="A36" s="33" t="s">
        <v>381</v>
      </c>
      <c r="B36" s="34" t="s">
        <v>164</v>
      </c>
      <c r="C36" s="34">
        <v>4</v>
      </c>
      <c r="D36" s="34" t="s">
        <v>67</v>
      </c>
      <c r="E36" s="34" t="s">
        <v>178</v>
      </c>
      <c r="F36" s="34" t="s">
        <v>21</v>
      </c>
      <c r="G36" s="34" t="s">
        <v>83</v>
      </c>
      <c r="H36" s="34" t="s">
        <v>181</v>
      </c>
      <c r="I36" s="34" t="s">
        <v>211</v>
      </c>
      <c r="J36" s="35"/>
      <c r="K36" s="35"/>
      <c r="L36" s="35"/>
      <c r="M36" s="119">
        <v>0</v>
      </c>
      <c r="N36" s="121">
        <v>0</v>
      </c>
      <c r="O36" s="121">
        <v>0</v>
      </c>
      <c r="P36" s="121">
        <v>0</v>
      </c>
    </row>
    <row r="37" spans="1:16" ht="15.6" x14ac:dyDescent="0.25">
      <c r="A37" s="30" t="s">
        <v>391</v>
      </c>
      <c r="B37" s="31"/>
      <c r="C37" s="31"/>
      <c r="D37" s="31"/>
      <c r="E37" s="31"/>
      <c r="F37" s="31"/>
      <c r="G37" s="31"/>
      <c r="H37" s="31"/>
      <c r="I37" s="31"/>
      <c r="J37" s="32"/>
      <c r="K37" s="32"/>
      <c r="L37" s="32"/>
      <c r="M37" s="118">
        <f>M38</f>
        <v>0</v>
      </c>
      <c r="N37" s="121">
        <v>0</v>
      </c>
      <c r="O37" s="121">
        <v>0</v>
      </c>
      <c r="P37" s="121">
        <v>0</v>
      </c>
    </row>
    <row r="38" spans="1:16" ht="15.6" x14ac:dyDescent="0.25">
      <c r="A38" s="33" t="s">
        <v>381</v>
      </c>
      <c r="B38" s="34" t="s">
        <v>164</v>
      </c>
      <c r="C38" s="34">
        <v>4</v>
      </c>
      <c r="D38" s="34" t="s">
        <v>67</v>
      </c>
      <c r="E38" s="34" t="s">
        <v>178</v>
      </c>
      <c r="F38" s="34" t="s">
        <v>21</v>
      </c>
      <c r="G38" s="34" t="s">
        <v>83</v>
      </c>
      <c r="H38" s="34" t="s">
        <v>181</v>
      </c>
      <c r="I38" s="34" t="s">
        <v>211</v>
      </c>
      <c r="J38" s="35"/>
      <c r="K38" s="35"/>
      <c r="L38" s="35"/>
      <c r="M38" s="119">
        <v>0</v>
      </c>
      <c r="N38" s="121">
        <v>0</v>
      </c>
      <c r="O38" s="121">
        <v>0</v>
      </c>
      <c r="P38" s="121">
        <v>0</v>
      </c>
    </row>
    <row r="39" spans="1:16" ht="15.6" x14ac:dyDescent="0.25">
      <c r="A39" s="30" t="s">
        <v>392</v>
      </c>
      <c r="B39" s="31"/>
      <c r="C39" s="31"/>
      <c r="D39" s="31"/>
      <c r="E39" s="31"/>
      <c r="F39" s="31"/>
      <c r="G39" s="31"/>
      <c r="H39" s="31"/>
      <c r="I39" s="31"/>
      <c r="J39" s="32"/>
      <c r="K39" s="32"/>
      <c r="L39" s="32"/>
      <c r="M39" s="118">
        <f>M40</f>
        <v>0</v>
      </c>
      <c r="N39" s="121">
        <v>0</v>
      </c>
      <c r="O39" s="121">
        <v>0</v>
      </c>
      <c r="P39" s="121">
        <v>0</v>
      </c>
    </row>
    <row r="40" spans="1:16" ht="15.6" x14ac:dyDescent="0.25">
      <c r="A40" s="33" t="s">
        <v>381</v>
      </c>
      <c r="B40" s="34" t="s">
        <v>164</v>
      </c>
      <c r="C40" s="34">
        <v>4</v>
      </c>
      <c r="D40" s="34" t="s">
        <v>67</v>
      </c>
      <c r="E40" s="34" t="s">
        <v>178</v>
      </c>
      <c r="F40" s="34" t="s">
        <v>21</v>
      </c>
      <c r="G40" s="34" t="s">
        <v>83</v>
      </c>
      <c r="H40" s="34" t="s">
        <v>181</v>
      </c>
      <c r="I40" s="34" t="s">
        <v>211</v>
      </c>
      <c r="J40" s="35"/>
      <c r="K40" s="35"/>
      <c r="L40" s="35"/>
      <c r="M40" s="119">
        <v>0</v>
      </c>
      <c r="N40" s="121">
        <v>0</v>
      </c>
      <c r="O40" s="121">
        <v>0</v>
      </c>
      <c r="P40" s="121">
        <v>0</v>
      </c>
    </row>
    <row r="41" spans="1:16" ht="15.6" x14ac:dyDescent="0.25">
      <c r="A41" s="30" t="s">
        <v>393</v>
      </c>
      <c r="B41" s="31"/>
      <c r="C41" s="31"/>
      <c r="D41" s="31"/>
      <c r="E41" s="31"/>
      <c r="F41" s="31"/>
      <c r="G41" s="31"/>
      <c r="H41" s="31"/>
      <c r="I41" s="31"/>
      <c r="J41" s="32"/>
      <c r="K41" s="32"/>
      <c r="L41" s="32"/>
      <c r="M41" s="118">
        <f>M42</f>
        <v>0</v>
      </c>
      <c r="N41" s="121">
        <v>0</v>
      </c>
      <c r="O41" s="121">
        <v>0</v>
      </c>
      <c r="P41" s="121">
        <v>0</v>
      </c>
    </row>
    <row r="42" spans="1:16" ht="15.6" x14ac:dyDescent="0.25">
      <c r="A42" s="33" t="s">
        <v>381</v>
      </c>
      <c r="B42" s="34" t="s">
        <v>164</v>
      </c>
      <c r="C42" s="34">
        <v>4</v>
      </c>
      <c r="D42" s="34" t="s">
        <v>67</v>
      </c>
      <c r="E42" s="34" t="s">
        <v>178</v>
      </c>
      <c r="F42" s="34" t="s">
        <v>21</v>
      </c>
      <c r="G42" s="34" t="s">
        <v>83</v>
      </c>
      <c r="H42" s="34" t="s">
        <v>181</v>
      </c>
      <c r="I42" s="34" t="s">
        <v>211</v>
      </c>
      <c r="J42" s="35"/>
      <c r="K42" s="35"/>
      <c r="L42" s="35"/>
      <c r="M42" s="119">
        <v>0</v>
      </c>
      <c r="N42" s="121">
        <v>0</v>
      </c>
      <c r="O42" s="121">
        <v>0</v>
      </c>
      <c r="P42" s="121">
        <v>0</v>
      </c>
    </row>
    <row r="43" spans="1:16" ht="15.6" x14ac:dyDescent="0.25">
      <c r="A43" s="30" t="s">
        <v>262</v>
      </c>
      <c r="B43" s="31"/>
      <c r="C43" s="31"/>
      <c r="D43" s="31"/>
      <c r="E43" s="31"/>
      <c r="F43" s="31"/>
      <c r="G43" s="31"/>
      <c r="H43" s="31"/>
      <c r="I43" s="31"/>
      <c r="J43" s="32"/>
      <c r="K43" s="32"/>
      <c r="L43" s="32"/>
      <c r="M43" s="118">
        <f>M44</f>
        <v>5261841</v>
      </c>
      <c r="N43" s="121">
        <v>0</v>
      </c>
      <c r="O43" s="121">
        <v>0</v>
      </c>
      <c r="P43" s="121">
        <v>0</v>
      </c>
    </row>
    <row r="44" spans="1:16" ht="15.6" x14ac:dyDescent="0.25">
      <c r="A44" s="33" t="s">
        <v>381</v>
      </c>
      <c r="B44" s="34" t="s">
        <v>164</v>
      </c>
      <c r="C44" s="34">
        <v>4</v>
      </c>
      <c r="D44" s="34" t="s">
        <v>67</v>
      </c>
      <c r="E44" s="34" t="s">
        <v>178</v>
      </c>
      <c r="F44" s="34" t="s">
        <v>21</v>
      </c>
      <c r="G44" s="34" t="s">
        <v>83</v>
      </c>
      <c r="H44" s="34" t="s">
        <v>181</v>
      </c>
      <c r="I44" s="34" t="s">
        <v>211</v>
      </c>
      <c r="J44" s="35"/>
      <c r="K44" s="35"/>
      <c r="L44" s="35"/>
      <c r="M44" s="119">
        <v>5261841</v>
      </c>
      <c r="N44" s="121">
        <v>0</v>
      </c>
      <c r="O44" s="121">
        <v>0</v>
      </c>
      <c r="P44" s="121">
        <v>0</v>
      </c>
    </row>
    <row r="45" spans="1:16" ht="15.6" x14ac:dyDescent="0.25">
      <c r="A45" s="30" t="s">
        <v>394</v>
      </c>
      <c r="B45" s="31"/>
      <c r="C45" s="31"/>
      <c r="D45" s="31"/>
      <c r="E45" s="31"/>
      <c r="F45" s="31"/>
      <c r="G45" s="31"/>
      <c r="H45" s="31"/>
      <c r="I45" s="31"/>
      <c r="J45" s="32"/>
      <c r="K45" s="32"/>
      <c r="L45" s="32"/>
      <c r="M45" s="118">
        <f>M46</f>
        <v>1753947</v>
      </c>
      <c r="N45" s="121">
        <v>0</v>
      </c>
      <c r="O45" s="121">
        <v>0</v>
      </c>
      <c r="P45" s="121">
        <v>0</v>
      </c>
    </row>
    <row r="46" spans="1:16" ht="15.6" x14ac:dyDescent="0.25">
      <c r="A46" s="33" t="s">
        <v>381</v>
      </c>
      <c r="B46" s="34" t="s">
        <v>164</v>
      </c>
      <c r="C46" s="34">
        <v>4</v>
      </c>
      <c r="D46" s="34" t="s">
        <v>67</v>
      </c>
      <c r="E46" s="34" t="s">
        <v>178</v>
      </c>
      <c r="F46" s="34" t="s">
        <v>21</v>
      </c>
      <c r="G46" s="34" t="s">
        <v>83</v>
      </c>
      <c r="H46" s="34" t="s">
        <v>181</v>
      </c>
      <c r="I46" s="34" t="s">
        <v>211</v>
      </c>
      <c r="J46" s="35"/>
      <c r="K46" s="35"/>
      <c r="L46" s="35"/>
      <c r="M46" s="119">
        <v>1753947</v>
      </c>
      <c r="N46" s="121">
        <v>0</v>
      </c>
      <c r="O46" s="121">
        <v>0</v>
      </c>
      <c r="P46" s="121">
        <v>0</v>
      </c>
    </row>
    <row r="47" spans="1:16" ht="15.6" x14ac:dyDescent="0.25">
      <c r="A47" s="30" t="s">
        <v>395</v>
      </c>
      <c r="B47" s="31"/>
      <c r="C47" s="31"/>
      <c r="D47" s="31"/>
      <c r="E47" s="31"/>
      <c r="F47" s="31"/>
      <c r="G47" s="31"/>
      <c r="H47" s="31"/>
      <c r="I47" s="31"/>
      <c r="J47" s="32"/>
      <c r="K47" s="32"/>
      <c r="L47" s="32"/>
      <c r="M47" s="118">
        <f>M48</f>
        <v>0</v>
      </c>
      <c r="N47" s="121">
        <v>0</v>
      </c>
      <c r="O47" s="121">
        <v>0</v>
      </c>
      <c r="P47" s="121">
        <v>0</v>
      </c>
    </row>
    <row r="48" spans="1:16" ht="15.6" x14ac:dyDescent="0.25">
      <c r="A48" s="33" t="s">
        <v>381</v>
      </c>
      <c r="B48" s="34" t="s">
        <v>164</v>
      </c>
      <c r="C48" s="34">
        <v>4</v>
      </c>
      <c r="D48" s="34" t="s">
        <v>67</v>
      </c>
      <c r="E48" s="34" t="s">
        <v>178</v>
      </c>
      <c r="F48" s="34" t="s">
        <v>21</v>
      </c>
      <c r="G48" s="34" t="s">
        <v>83</v>
      </c>
      <c r="H48" s="34" t="s">
        <v>181</v>
      </c>
      <c r="I48" s="34" t="s">
        <v>211</v>
      </c>
      <c r="J48" s="35"/>
      <c r="K48" s="35"/>
      <c r="L48" s="35"/>
      <c r="M48" s="119">
        <v>0</v>
      </c>
      <c r="N48" s="121">
        <v>0</v>
      </c>
      <c r="O48" s="121">
        <v>0</v>
      </c>
      <c r="P48" s="121">
        <v>0</v>
      </c>
    </row>
    <row r="50" spans="1:16" ht="30" customHeight="1" x14ac:dyDescent="0.25"/>
    <row r="51" spans="1:16" ht="18" x14ac:dyDescent="0.25">
      <c r="A51" s="131" t="s">
        <v>396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132" t="s">
        <v>397</v>
      </c>
      <c r="O51" s="132"/>
      <c r="P51" s="132"/>
    </row>
    <row r="52" spans="1:16" ht="53.25" customHeight="1" x14ac:dyDescent="0.25">
      <c r="A52" s="131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132"/>
      <c r="O52" s="132"/>
      <c r="P52" s="132"/>
    </row>
    <row r="53" spans="1:16" ht="11.2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/>
      <c r="O53"/>
      <c r="P53"/>
    </row>
    <row r="54" spans="1:16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3.8" x14ac:dyDescent="0.25">
      <c r="A57" s="37" t="s">
        <v>487</v>
      </c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3.8" x14ac:dyDescent="0.25">
      <c r="A58" s="37" t="s">
        <v>488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</sheetData>
  <mergeCells count="5">
    <mergeCell ref="A2:M2"/>
    <mergeCell ref="A3:M3"/>
    <mergeCell ref="A51:A52"/>
    <mergeCell ref="N51:P52"/>
    <mergeCell ref="M1:P1"/>
  </mergeCells>
  <pageMargins left="0.39370078740157483" right="0.39370078740157483" top="0.59055118110236227" bottom="0.43307086614173229" header="0.31496062992125984" footer="0.31496062992125984"/>
  <pageSetup paperSize="9" scale="7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Государственная собственность</vt:lpstr>
      <vt:lpstr>Муниципальная собственность</vt:lpstr>
      <vt:lpstr>Недвижимость гос</vt:lpstr>
      <vt:lpstr>Недвижимость мун</vt:lpstr>
      <vt:lpstr>'Государственная собственность'!Заголовки_для_печати</vt:lpstr>
      <vt:lpstr>'Муниципальная собственность'!Заголовки_для_печати</vt:lpstr>
      <vt:lpstr>'Недвижимость гос'!Заголовки_для_печати</vt:lpstr>
      <vt:lpstr>'Недвижимость мун'!Заголовки_для_печати</vt:lpstr>
      <vt:lpstr>'Государственная собственность'!Область_печати</vt:lpstr>
      <vt:lpstr>'Муниципальная собственность'!Область_печати</vt:lpstr>
      <vt:lpstr>'Недвижимость гос'!Область_печати</vt:lpstr>
      <vt:lpstr>'Недвижимость мун'!Область_печати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2022-04-28T14:46:23Z</dcterms:modified>
</cp:coreProperties>
</file>